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b3be1050d4e46742/デスクトップ/Excel給与計算/アップロード用/"/>
    </mc:Choice>
  </mc:AlternateContent>
  <xr:revisionPtr revIDLastSave="5274" documentId="8_{A11856C1-981B-4D66-91D5-C3EB7B6BE1AA}" xr6:coauthVersionLast="47" xr6:coauthVersionMax="47" xr10:uidLastSave="{3F7C254B-D01A-4649-9D8A-2EA4BE64A5AB}"/>
  <bookViews>
    <workbookView xWindow="-108" yWindow="-108" windowWidth="23256" windowHeight="12456" xr2:uid="{0A300E7B-09B1-4030-A059-87D48DDA3032}"/>
  </bookViews>
  <sheets>
    <sheet name="社員情報" sheetId="1" r:id="rId1"/>
    <sheet name="給与計算" sheetId="11" r:id="rId2"/>
    <sheet name="賞与計算" sheetId="15" r:id="rId3"/>
    <sheet name="給与明細書" sheetId="18" r:id="rId4"/>
    <sheet name="賞与明細書 " sheetId="19" r:id="rId5"/>
    <sheet name="住民税" sheetId="20" r:id="rId6"/>
    <sheet name="給与項目マスタ" sheetId="14" r:id="rId7"/>
    <sheet name="時間外計算マスタ" sheetId="12" r:id="rId8"/>
    <sheet name="社会保険マスタ" sheetId="5" r:id="rId9"/>
    <sheet name="労働保険マスタ" sheetId="6" r:id="rId10"/>
    <sheet name="源泉徴収表" sheetId="13" r:id="rId11"/>
    <sheet name="賞与源泉徴収表" sheetId="16" r:id="rId12"/>
    <sheet name="賞与源泉計算" sheetId="17" r:id="rId13"/>
    <sheet name="社員情報リスト" sheetId="3" r:id="rId14"/>
  </sheets>
  <externalReferences>
    <externalReference r:id="rId15"/>
    <externalReference r:id="rId16"/>
  </externalReferences>
  <definedNames>
    <definedName name="_xlnm._FilterDatabase" localSheetId="10" hidden="1">源泉徴収表!$B$1:$B$415</definedName>
    <definedName name="_xlnm.Print_Area" localSheetId="1">給与計算!$A$1:$J$76</definedName>
    <definedName name="_xlnm.Print_Area" localSheetId="6">給与項目マスタ!$A$1:$H$16</definedName>
    <definedName name="_xlnm.Print_Area" localSheetId="3">給与明細書!$A$1:$H$145</definedName>
    <definedName name="_xlnm.Print_Area" localSheetId="0">社員情報!$A$1:$AD$7</definedName>
    <definedName name="_xlnm.Print_Area" localSheetId="5">住民税!$A$1:$K$7</definedName>
    <definedName name="_xlnm.Print_Area" localSheetId="2">賞与計算!$A$1:$I$37</definedName>
    <definedName name="_xlnm.Print_Area" localSheetId="4">'賞与明細書 '!$A$1:$H$110</definedName>
    <definedName name="_xlnm.Print_Titles" localSheetId="1">給与計算!$A:$B,給与計算!$1:$5</definedName>
    <definedName name="_xlnm.Print_Titles" localSheetId="0">社員情報!$A:$C</definedName>
    <definedName name="_xlnm.Print_Titles" localSheetId="2">賞与計算!$A:$B,賞与計算!$1:$5</definedName>
    <definedName name="社員マスター">OFFSET([1]社員マスター!$B$5,0,0,COUNTA([1]社員マスター!$B:$B),2)</definedName>
    <definedName name="都道府県名">[2]リスト!$F$4:$F$51</definedName>
  </definedNames>
  <calcPr calcId="191029"/>
  <pivotCaches>
    <pivotCache cacheId="0"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 i="11" l="1"/>
  <c r="H35" i="15"/>
  <c r="G35" i="15"/>
  <c r="F35" i="15"/>
  <c r="E35" i="15"/>
  <c r="H34" i="15"/>
  <c r="G34" i="15"/>
  <c r="F34" i="15"/>
  <c r="E34" i="15"/>
  <c r="H15" i="15"/>
  <c r="G15" i="15"/>
  <c r="F15" i="15"/>
  <c r="E15" i="15"/>
  <c r="H33" i="15"/>
  <c r="G33" i="15"/>
  <c r="F33" i="15"/>
  <c r="E33" i="15"/>
  <c r="H32" i="15"/>
  <c r="G32" i="15"/>
  <c r="F32" i="15"/>
  <c r="E32" i="15"/>
  <c r="H31" i="15"/>
  <c r="G31" i="15"/>
  <c r="F31" i="15"/>
  <c r="E31" i="15"/>
  <c r="H30" i="15"/>
  <c r="G30" i="15"/>
  <c r="F30" i="15"/>
  <c r="E30" i="15"/>
  <c r="H14" i="15"/>
  <c r="G14" i="15"/>
  <c r="F14" i="15"/>
  <c r="E14" i="15"/>
  <c r="H13" i="15"/>
  <c r="G13" i="15"/>
  <c r="F13" i="15"/>
  <c r="E13" i="15"/>
  <c r="H12" i="15"/>
  <c r="G12" i="15"/>
  <c r="F12" i="15"/>
  <c r="E12" i="15"/>
  <c r="N4" i="1" l="1"/>
  <c r="N5" i="1"/>
  <c r="N6" i="1"/>
  <c r="N7" i="1"/>
  <c r="I7" i="15"/>
  <c r="I8" i="15"/>
  <c r="I19" i="15"/>
  <c r="I23" i="15"/>
  <c r="I24" i="15"/>
  <c r="I6" i="15"/>
  <c r="Z4" i="1"/>
  <c r="Z5" i="1"/>
  <c r="Z6" i="1"/>
  <c r="Z7" i="1"/>
  <c r="Z3" i="1"/>
  <c r="H5" i="15"/>
  <c r="G5" i="15"/>
  <c r="F5" i="15"/>
  <c r="E5" i="15"/>
  <c r="D5" i="15"/>
  <c r="H4" i="15"/>
  <c r="G4" i="15"/>
  <c r="F4" i="15"/>
  <c r="E4" i="15"/>
  <c r="D4" i="15"/>
  <c r="H3" i="15"/>
  <c r="G3" i="15"/>
  <c r="F3" i="15"/>
  <c r="E3" i="15"/>
  <c r="D3" i="15"/>
  <c r="H2" i="15"/>
  <c r="G2" i="15"/>
  <c r="F2" i="15"/>
  <c r="E2" i="15"/>
  <c r="D2" i="15"/>
  <c r="I5" i="11"/>
  <c r="I4" i="11"/>
  <c r="I3" i="11"/>
  <c r="H5" i="11"/>
  <c r="H4" i="11"/>
  <c r="H3" i="11"/>
  <c r="G5" i="11"/>
  <c r="G4" i="11"/>
  <c r="G3" i="11"/>
  <c r="F5" i="11"/>
  <c r="F4" i="11"/>
  <c r="F3" i="11"/>
  <c r="E5" i="11"/>
  <c r="E4" i="11"/>
  <c r="E3" i="11"/>
  <c r="J22" i="11"/>
  <c r="J11" i="11"/>
  <c r="J19" i="11"/>
  <c r="H71" i="11"/>
  <c r="F12" i="5" l="1"/>
  <c r="H12" i="5" s="1"/>
  <c r="B20" i="11"/>
  <c r="C20" i="11" s="1"/>
  <c r="F133" i="18" l="1"/>
  <c r="F134" i="18" s="1"/>
  <c r="F104" i="18"/>
  <c r="F105" i="18" s="1"/>
  <c r="F75" i="18"/>
  <c r="F76" i="18" s="1"/>
  <c r="F9" i="18"/>
  <c r="F8" i="18"/>
  <c r="F46" i="18"/>
  <c r="F47" i="18" s="1"/>
  <c r="F17" i="18"/>
  <c r="F18" i="18" s="1"/>
  <c r="G7" i="20"/>
  <c r="G6" i="20"/>
  <c r="G5" i="20"/>
  <c r="G4" i="20"/>
  <c r="G3" i="20"/>
  <c r="A1" i="20"/>
  <c r="C7" i="20"/>
  <c r="B7" i="20"/>
  <c r="C6" i="20"/>
  <c r="B6" i="20"/>
  <c r="C5" i="20"/>
  <c r="B5" i="20"/>
  <c r="C4" i="20"/>
  <c r="B4" i="20"/>
  <c r="C3" i="20"/>
  <c r="B3" i="20"/>
  <c r="C14" i="18" l="1"/>
  <c r="C104" i="19"/>
  <c r="B104" i="19"/>
  <c r="C103" i="19"/>
  <c r="B103" i="19"/>
  <c r="D97" i="19"/>
  <c r="C97" i="19"/>
  <c r="B97" i="19"/>
  <c r="D96" i="19"/>
  <c r="C96" i="19"/>
  <c r="B96" i="19"/>
  <c r="C82" i="19"/>
  <c r="B82" i="19"/>
  <c r="C81" i="19"/>
  <c r="B81" i="19"/>
  <c r="D75" i="19"/>
  <c r="C75" i="19"/>
  <c r="B75" i="19"/>
  <c r="D74" i="19"/>
  <c r="C74" i="19"/>
  <c r="B74" i="19"/>
  <c r="C60" i="19"/>
  <c r="B60" i="19"/>
  <c r="C59" i="19"/>
  <c r="B59" i="19"/>
  <c r="D53" i="19"/>
  <c r="C53" i="19"/>
  <c r="B53" i="19"/>
  <c r="D52" i="19"/>
  <c r="C52" i="19"/>
  <c r="B52" i="19"/>
  <c r="C38" i="19"/>
  <c r="B38" i="19"/>
  <c r="C37" i="19"/>
  <c r="B37" i="19"/>
  <c r="D31" i="19"/>
  <c r="C31" i="19"/>
  <c r="B31" i="19"/>
  <c r="D30" i="19"/>
  <c r="C30" i="19"/>
  <c r="B30" i="19"/>
  <c r="C16" i="19"/>
  <c r="B16" i="19"/>
  <c r="D9" i="19"/>
  <c r="C9" i="19"/>
  <c r="B9" i="19"/>
  <c r="C130" i="18"/>
  <c r="C101" i="18"/>
  <c r="C72" i="18"/>
  <c r="C43" i="18"/>
  <c r="G139" i="18"/>
  <c r="E139" i="18"/>
  <c r="D139" i="18"/>
  <c r="C139" i="18"/>
  <c r="B139" i="18"/>
  <c r="G138" i="18"/>
  <c r="E138" i="18"/>
  <c r="D138" i="18"/>
  <c r="C138" i="18"/>
  <c r="B138" i="18"/>
  <c r="G137" i="18"/>
  <c r="G136" i="18"/>
  <c r="D132" i="18"/>
  <c r="C132" i="18"/>
  <c r="B132" i="18"/>
  <c r="D131" i="18"/>
  <c r="C131" i="18"/>
  <c r="B131" i="18"/>
  <c r="H130" i="18"/>
  <c r="G130" i="18"/>
  <c r="F130" i="18"/>
  <c r="E130" i="18"/>
  <c r="D130" i="18"/>
  <c r="H129" i="18"/>
  <c r="G129" i="18"/>
  <c r="F129" i="18"/>
  <c r="E129" i="18"/>
  <c r="D129" i="18"/>
  <c r="C129" i="18"/>
  <c r="H127" i="18"/>
  <c r="G127" i="18"/>
  <c r="F127" i="18"/>
  <c r="E127" i="18"/>
  <c r="D127" i="18"/>
  <c r="C127" i="18"/>
  <c r="B127" i="18"/>
  <c r="F125" i="18"/>
  <c r="E125" i="18"/>
  <c r="D125" i="18"/>
  <c r="C125" i="18"/>
  <c r="B125" i="18"/>
  <c r="H126" i="18"/>
  <c r="G126" i="18"/>
  <c r="F126" i="18"/>
  <c r="E126" i="18"/>
  <c r="D126" i="18"/>
  <c r="C126" i="18"/>
  <c r="B126" i="18"/>
  <c r="F124" i="18"/>
  <c r="E124" i="18"/>
  <c r="D124" i="18"/>
  <c r="C124" i="18"/>
  <c r="B124" i="18"/>
  <c r="G110" i="18"/>
  <c r="E110" i="18"/>
  <c r="D110" i="18"/>
  <c r="C110" i="18"/>
  <c r="B110" i="18"/>
  <c r="G109" i="18"/>
  <c r="E109" i="18"/>
  <c r="D109" i="18"/>
  <c r="C109" i="18"/>
  <c r="B109" i="18"/>
  <c r="G108" i="18"/>
  <c r="G107" i="18"/>
  <c r="D103" i="18"/>
  <c r="C103" i="18"/>
  <c r="B103" i="18"/>
  <c r="D102" i="18"/>
  <c r="C102" i="18"/>
  <c r="B102" i="18"/>
  <c r="H101" i="18"/>
  <c r="G101" i="18"/>
  <c r="F101" i="18"/>
  <c r="E101" i="18"/>
  <c r="D101" i="18"/>
  <c r="H100" i="18"/>
  <c r="G100" i="18"/>
  <c r="F100" i="18"/>
  <c r="E100" i="18"/>
  <c r="D100" i="18"/>
  <c r="C100" i="18"/>
  <c r="H98" i="18"/>
  <c r="G98" i="18"/>
  <c r="F98" i="18"/>
  <c r="E98" i="18"/>
  <c r="D98" i="18"/>
  <c r="C98" i="18"/>
  <c r="B98" i="18"/>
  <c r="F96" i="18"/>
  <c r="E96" i="18"/>
  <c r="D96" i="18"/>
  <c r="C96" i="18"/>
  <c r="B96" i="18"/>
  <c r="H97" i="18"/>
  <c r="G97" i="18"/>
  <c r="F97" i="18"/>
  <c r="E97" i="18"/>
  <c r="D97" i="18"/>
  <c r="C97" i="18"/>
  <c r="B97" i="18"/>
  <c r="F95" i="18"/>
  <c r="E95" i="18"/>
  <c r="D95" i="18"/>
  <c r="C95" i="18"/>
  <c r="B95" i="18"/>
  <c r="G81" i="18"/>
  <c r="E81" i="18"/>
  <c r="D81" i="18"/>
  <c r="C81" i="18"/>
  <c r="B81" i="18"/>
  <c r="G80" i="18"/>
  <c r="E80" i="18"/>
  <c r="D80" i="18"/>
  <c r="C80" i="18"/>
  <c r="B80" i="18"/>
  <c r="G79" i="18"/>
  <c r="G78" i="18"/>
  <c r="D74" i="18"/>
  <c r="C74" i="18"/>
  <c r="B74" i="18"/>
  <c r="H72" i="18"/>
  <c r="G72" i="18"/>
  <c r="F72" i="18"/>
  <c r="E72" i="18"/>
  <c r="D72" i="18"/>
  <c r="H69" i="18"/>
  <c r="G69" i="18"/>
  <c r="F69" i="18"/>
  <c r="E69" i="18"/>
  <c r="D69" i="18"/>
  <c r="C69" i="18"/>
  <c r="B69" i="18"/>
  <c r="F67" i="18"/>
  <c r="E67" i="18"/>
  <c r="D67" i="18"/>
  <c r="C67" i="18"/>
  <c r="B67" i="18"/>
  <c r="H68" i="18"/>
  <c r="G68" i="18"/>
  <c r="F68" i="18"/>
  <c r="E68" i="18"/>
  <c r="D68" i="18"/>
  <c r="C68" i="18"/>
  <c r="B68" i="18"/>
  <c r="F66" i="18"/>
  <c r="E66" i="18"/>
  <c r="D66" i="18"/>
  <c r="C66" i="18"/>
  <c r="B66" i="18"/>
  <c r="G52" i="18"/>
  <c r="E52" i="18"/>
  <c r="D52" i="18"/>
  <c r="C52" i="18"/>
  <c r="B52" i="18"/>
  <c r="G51" i="18"/>
  <c r="E51" i="18"/>
  <c r="D51" i="18"/>
  <c r="C51" i="18"/>
  <c r="B51" i="18"/>
  <c r="G50" i="18"/>
  <c r="G49" i="18"/>
  <c r="D45" i="18"/>
  <c r="C45" i="18"/>
  <c r="B45" i="18"/>
  <c r="D44" i="18"/>
  <c r="C44" i="18"/>
  <c r="B44" i="18"/>
  <c r="H43" i="18"/>
  <c r="G43" i="18"/>
  <c r="F43" i="18"/>
  <c r="E43" i="18"/>
  <c r="D43" i="18"/>
  <c r="H42" i="18"/>
  <c r="G42" i="18"/>
  <c r="E42" i="18"/>
  <c r="D42" i="18"/>
  <c r="C42" i="18"/>
  <c r="H40" i="18"/>
  <c r="G40" i="18"/>
  <c r="F40" i="18"/>
  <c r="E40" i="18"/>
  <c r="D40" i="18"/>
  <c r="C40" i="18"/>
  <c r="B40" i="18"/>
  <c r="F38" i="18"/>
  <c r="E38" i="18"/>
  <c r="D38" i="18"/>
  <c r="C38" i="18"/>
  <c r="B38" i="18"/>
  <c r="H39" i="18"/>
  <c r="G39" i="18"/>
  <c r="F39" i="18"/>
  <c r="E39" i="18"/>
  <c r="D39" i="18"/>
  <c r="C39" i="18"/>
  <c r="B39" i="18"/>
  <c r="F37" i="18"/>
  <c r="E37" i="18"/>
  <c r="D37" i="18"/>
  <c r="C37" i="18"/>
  <c r="B37" i="18"/>
  <c r="G23" i="18"/>
  <c r="E23" i="18"/>
  <c r="D23" i="18"/>
  <c r="C23" i="18"/>
  <c r="B23" i="18"/>
  <c r="G21" i="18"/>
  <c r="D16" i="18"/>
  <c r="C16" i="18"/>
  <c r="B16" i="18"/>
  <c r="H14" i="18"/>
  <c r="G14" i="18"/>
  <c r="F14" i="18"/>
  <c r="E14" i="18"/>
  <c r="D14" i="18"/>
  <c r="H11" i="18"/>
  <c r="H10" i="18"/>
  <c r="G11" i="18"/>
  <c r="F11" i="18"/>
  <c r="E11" i="18"/>
  <c r="D11" i="18"/>
  <c r="C11" i="18"/>
  <c r="B11" i="18"/>
  <c r="E9" i="18"/>
  <c r="D9" i="18"/>
  <c r="C9" i="18"/>
  <c r="B9" i="18"/>
  <c r="C15" i="19" l="1"/>
  <c r="B15" i="19"/>
  <c r="D8" i="19"/>
  <c r="C8" i="19"/>
  <c r="B8" i="19"/>
  <c r="H2" i="19"/>
  <c r="A2" i="19"/>
  <c r="H90" i="19" l="1"/>
  <c r="A90" i="19"/>
  <c r="H68" i="19"/>
  <c r="A68" i="19"/>
  <c r="F20" i="15"/>
  <c r="H46" i="19"/>
  <c r="A46" i="19"/>
  <c r="H24" i="19"/>
  <c r="A24" i="19"/>
  <c r="G10" i="18" l="1"/>
  <c r="F10" i="18"/>
  <c r="E10" i="18"/>
  <c r="D10" i="18"/>
  <c r="C10" i="18"/>
  <c r="B10" i="18"/>
  <c r="B8" i="18"/>
  <c r="E8" i="18"/>
  <c r="D8" i="18"/>
  <c r="C8" i="18"/>
  <c r="H118" i="18"/>
  <c r="A118" i="18"/>
  <c r="H89" i="18"/>
  <c r="A89" i="18"/>
  <c r="E22" i="18"/>
  <c r="D7" i="17" l="1"/>
  <c r="E7" i="17" s="1"/>
  <c r="D6" i="17"/>
  <c r="E6" i="17" s="1"/>
  <c r="D5" i="17"/>
  <c r="E5" i="17" s="1"/>
  <c r="C4" i="17"/>
  <c r="C5" i="17"/>
  <c r="C6" i="17"/>
  <c r="C7" i="17"/>
  <c r="B4" i="17"/>
  <c r="B5" i="17"/>
  <c r="B6" i="17"/>
  <c r="B7" i="17"/>
  <c r="C3" i="17"/>
  <c r="B3" i="17"/>
  <c r="H60" i="18"/>
  <c r="A60" i="18"/>
  <c r="F5" i="17" l="1"/>
  <c r="I5" i="17"/>
  <c r="J5" i="17"/>
  <c r="G5" i="17"/>
  <c r="H5" i="17"/>
  <c r="K5" i="17"/>
  <c r="L5" i="17"/>
  <c r="M5" i="17"/>
  <c r="F6" i="17"/>
  <c r="H6" i="17"/>
  <c r="L6" i="17"/>
  <c r="G6" i="17"/>
  <c r="I6" i="17"/>
  <c r="K6" i="17"/>
  <c r="M6" i="17"/>
  <c r="J6" i="17"/>
  <c r="F7" i="17"/>
  <c r="I7" i="17"/>
  <c r="J7" i="17"/>
  <c r="G7" i="17"/>
  <c r="H7" i="17"/>
  <c r="K7" i="17"/>
  <c r="L7" i="17"/>
  <c r="M7" i="17"/>
  <c r="N7" i="17"/>
  <c r="N6" i="17"/>
  <c r="N5" i="17"/>
  <c r="H31" i="18" l="1"/>
  <c r="A31" i="18"/>
  <c r="H2" i="18"/>
  <c r="A2" i="18"/>
  <c r="G22" i="18"/>
  <c r="D22" i="18"/>
  <c r="C22" i="18"/>
  <c r="B22" i="18"/>
  <c r="G20" i="18"/>
  <c r="D15" i="18"/>
  <c r="C15" i="18"/>
  <c r="B15" i="18"/>
  <c r="H13" i="18"/>
  <c r="G20" i="15" l="1"/>
  <c r="H20" i="15"/>
  <c r="D20" i="15"/>
  <c r="D4" i="17"/>
  <c r="E4" i="17" s="1"/>
  <c r="D3" i="17"/>
  <c r="E3" i="17" s="1"/>
  <c r="L3" i="17" l="1"/>
  <c r="K3" i="17"/>
  <c r="F3" i="17"/>
  <c r="J3" i="17"/>
  <c r="I3" i="17"/>
  <c r="M3" i="17"/>
  <c r="H3" i="17"/>
  <c r="G3" i="17"/>
  <c r="F4" i="17"/>
  <c r="K4" i="17"/>
  <c r="M4" i="17"/>
  <c r="G4" i="17"/>
  <c r="I4" i="17"/>
  <c r="J4" i="17"/>
  <c r="L4" i="17"/>
  <c r="H4" i="17"/>
  <c r="N4" i="17"/>
  <c r="N3" i="17"/>
  <c r="E20" i="15" l="1"/>
  <c r="E2" i="11"/>
  <c r="N3" i="1"/>
  <c r="J4" i="1"/>
  <c r="J5" i="1"/>
  <c r="J6" i="1"/>
  <c r="J7" i="1"/>
  <c r="J3" i="1"/>
  <c r="I3" i="1"/>
  <c r="E9" i="15"/>
  <c r="F9" i="15"/>
  <c r="G9" i="15"/>
  <c r="H9" i="15"/>
  <c r="D9" i="15"/>
  <c r="J18" i="11"/>
  <c r="B21" i="11"/>
  <c r="C21" i="11" s="1"/>
  <c r="I9" i="15" l="1"/>
  <c r="E21" i="11"/>
  <c r="B4" i="18"/>
  <c r="H18" i="15"/>
  <c r="G18" i="15"/>
  <c r="F18" i="15"/>
  <c r="E18" i="15"/>
  <c r="D18" i="15"/>
  <c r="B94" i="19"/>
  <c r="B72" i="19"/>
  <c r="B50" i="19"/>
  <c r="B28" i="19"/>
  <c r="B6" i="19"/>
  <c r="B93" i="19"/>
  <c r="B71" i="19"/>
  <c r="B49" i="19"/>
  <c r="B27" i="19"/>
  <c r="B5" i="19"/>
  <c r="J8" i="11"/>
  <c r="J7" i="11"/>
  <c r="J9" i="11"/>
  <c r="J10" i="11"/>
  <c r="J12" i="11"/>
  <c r="J13" i="11"/>
  <c r="J14" i="11"/>
  <c r="J15" i="11"/>
  <c r="J16" i="11"/>
  <c r="J17" i="11"/>
  <c r="J23" i="11"/>
  <c r="J24" i="11"/>
  <c r="J25" i="11"/>
  <c r="J26" i="11"/>
  <c r="J27" i="11"/>
  <c r="J28" i="11"/>
  <c r="J29" i="11"/>
  <c r="J30" i="11"/>
  <c r="J31" i="11"/>
  <c r="J55" i="11"/>
  <c r="J56" i="11"/>
  <c r="J57" i="11"/>
  <c r="J58" i="11"/>
  <c r="J59" i="11"/>
  <c r="J60" i="11"/>
  <c r="J6" i="11"/>
  <c r="I4" i="1"/>
  <c r="I5" i="1"/>
  <c r="I6" i="1"/>
  <c r="I7" i="1"/>
  <c r="H4" i="1"/>
  <c r="H5" i="1"/>
  <c r="H6" i="1"/>
  <c r="H7" i="1"/>
  <c r="H3" i="1"/>
  <c r="B23" i="11"/>
  <c r="B24" i="11"/>
  <c r="B25" i="11"/>
  <c r="B26" i="11"/>
  <c r="B27" i="11"/>
  <c r="B28" i="11"/>
  <c r="B29" i="11"/>
  <c r="B30" i="11"/>
  <c r="B31" i="11"/>
  <c r="B22" i="11"/>
  <c r="B4" i="19" l="1"/>
  <c r="D21" i="15"/>
  <c r="B26" i="19"/>
  <c r="E21" i="15"/>
  <c r="B48" i="19"/>
  <c r="F21" i="15"/>
  <c r="B70" i="19"/>
  <c r="G21" i="15"/>
  <c r="B92" i="19"/>
  <c r="H21" i="15"/>
  <c r="C28" i="11"/>
  <c r="D28" i="11"/>
  <c r="D26" i="11"/>
  <c r="C26" i="11"/>
  <c r="C27" i="11"/>
  <c r="D27" i="11"/>
  <c r="C25" i="11"/>
  <c r="D25" i="11"/>
  <c r="C22" i="11"/>
  <c r="D22" i="11"/>
  <c r="D24" i="11"/>
  <c r="C24" i="11"/>
  <c r="C31" i="11"/>
  <c r="D31" i="11"/>
  <c r="C23" i="11"/>
  <c r="D23" i="11"/>
  <c r="D30" i="11"/>
  <c r="C30" i="11"/>
  <c r="C29" i="11"/>
  <c r="D29" i="11"/>
  <c r="F42" i="18"/>
  <c r="F13" i="18"/>
  <c r="B42" i="18"/>
  <c r="B100" i="18"/>
  <c r="B71" i="18"/>
  <c r="B129" i="18"/>
  <c r="C73" i="18"/>
  <c r="D71" i="18"/>
  <c r="B73" i="18"/>
  <c r="H71" i="18"/>
  <c r="G71" i="18"/>
  <c r="F71" i="18"/>
  <c r="D73" i="18"/>
  <c r="C71" i="18"/>
  <c r="E71" i="18"/>
  <c r="C13" i="18"/>
  <c r="D13" i="18"/>
  <c r="G13" i="18"/>
  <c r="E13" i="18"/>
  <c r="B13" i="18"/>
  <c r="H10" i="15"/>
  <c r="F10" i="15"/>
  <c r="G10" i="15"/>
  <c r="D10" i="15"/>
  <c r="E10" i="15"/>
  <c r="I52" i="11"/>
  <c r="H52" i="11"/>
  <c r="G52" i="11"/>
  <c r="F52" i="11"/>
  <c r="E52" i="11"/>
  <c r="I2" i="11"/>
  <c r="H2" i="11"/>
  <c r="G2" i="11"/>
  <c r="F2" i="11"/>
  <c r="D14" i="15" l="1"/>
  <c r="D32" i="15"/>
  <c r="D33" i="15"/>
  <c r="D13" i="15"/>
  <c r="D31" i="15" s="1"/>
  <c r="D12" i="15"/>
  <c r="D30" i="15" s="1"/>
  <c r="I10" i="15"/>
  <c r="G21" i="11"/>
  <c r="I21" i="11"/>
  <c r="H21" i="11"/>
  <c r="F21" i="11"/>
  <c r="F33" i="11"/>
  <c r="F35" i="11" s="1"/>
  <c r="E33" i="11"/>
  <c r="G33" i="11"/>
  <c r="G36" i="11" s="1"/>
  <c r="H33" i="11"/>
  <c r="H37" i="11" s="1"/>
  <c r="C105" i="18" s="1"/>
  <c r="I33" i="11"/>
  <c r="I38" i="11" s="1"/>
  <c r="D134" i="18" s="1"/>
  <c r="H99" i="19"/>
  <c r="H77" i="19"/>
  <c r="H55" i="19"/>
  <c r="H33" i="19"/>
  <c r="H11" i="19"/>
  <c r="B33" i="18"/>
  <c r="B91" i="18"/>
  <c r="B62" i="18"/>
  <c r="B120" i="18"/>
  <c r="H11" i="15"/>
  <c r="G11" i="15"/>
  <c r="F11" i="15"/>
  <c r="F20" i="11"/>
  <c r="E11" i="15"/>
  <c r="E20" i="11"/>
  <c r="G20" i="11"/>
  <c r="H20" i="11"/>
  <c r="I20" i="11"/>
  <c r="H34" i="11"/>
  <c r="G34" i="11"/>
  <c r="F34" i="11"/>
  <c r="E34" i="11"/>
  <c r="I34" i="11"/>
  <c r="C36" i="19" l="1"/>
  <c r="I31" i="15"/>
  <c r="C35" i="19"/>
  <c r="E38" i="11"/>
  <c r="D18" i="18" s="1"/>
  <c r="E35" i="11"/>
  <c r="I33" i="15"/>
  <c r="I30" i="15"/>
  <c r="I32" i="15"/>
  <c r="I13" i="15"/>
  <c r="I14" i="15"/>
  <c r="I12" i="15"/>
  <c r="B43" i="18"/>
  <c r="I37" i="11"/>
  <c r="C134" i="18" s="1"/>
  <c r="I39" i="11"/>
  <c r="E134" i="18" s="1"/>
  <c r="G35" i="11"/>
  <c r="B76" i="18" s="1"/>
  <c r="I35" i="11"/>
  <c r="H39" i="11"/>
  <c r="E105" i="18" s="1"/>
  <c r="H35" i="11"/>
  <c r="G38" i="11"/>
  <c r="D76" i="18" s="1"/>
  <c r="F37" i="11"/>
  <c r="C47" i="18" s="1"/>
  <c r="H38" i="11"/>
  <c r="D105" i="18" s="1"/>
  <c r="H36" i="11"/>
  <c r="I36" i="11"/>
  <c r="G37" i="11"/>
  <c r="C76" i="18" s="1"/>
  <c r="F38" i="11"/>
  <c r="D47" i="18" s="1"/>
  <c r="G39" i="11"/>
  <c r="E76" i="18" s="1"/>
  <c r="E36" i="11"/>
  <c r="E37" i="11"/>
  <c r="C18" i="18" s="1"/>
  <c r="E39" i="11"/>
  <c r="E18" i="18" s="1"/>
  <c r="F36" i="11"/>
  <c r="B47" i="18" s="1"/>
  <c r="F39" i="11"/>
  <c r="E47" i="18" s="1"/>
  <c r="B72" i="18"/>
  <c r="B101" i="18"/>
  <c r="B14" i="18"/>
  <c r="B130" i="18"/>
  <c r="C102" i="19"/>
  <c r="C101" i="19"/>
  <c r="C13" i="19"/>
  <c r="C14" i="19"/>
  <c r="B102" i="19"/>
  <c r="B101" i="19"/>
  <c r="D102" i="19"/>
  <c r="D101" i="19"/>
  <c r="B79" i="19"/>
  <c r="B80" i="19"/>
  <c r="C80" i="19"/>
  <c r="C79" i="19"/>
  <c r="D80" i="19"/>
  <c r="D79" i="19"/>
  <c r="C58" i="19"/>
  <c r="C57" i="19"/>
  <c r="B58" i="19"/>
  <c r="B57" i="19"/>
  <c r="D58" i="19"/>
  <c r="D57" i="19"/>
  <c r="D36" i="19"/>
  <c r="D35" i="19"/>
  <c r="B36" i="19"/>
  <c r="B35" i="19"/>
  <c r="B14" i="19"/>
  <c r="D14" i="19"/>
  <c r="B13" i="19"/>
  <c r="D13" i="19"/>
  <c r="J34" i="11"/>
  <c r="D11" i="15"/>
  <c r="I11" i="15" s="1"/>
  <c r="J20" i="11"/>
  <c r="J21" i="11"/>
  <c r="E40" i="11" l="1"/>
  <c r="B134" i="18"/>
  <c r="B18" i="18"/>
  <c r="B105" i="18"/>
  <c r="J33" i="11"/>
  <c r="B6" i="18"/>
  <c r="B5" i="18"/>
  <c r="B122" i="18"/>
  <c r="B121" i="18"/>
  <c r="B93" i="18"/>
  <c r="B92" i="18"/>
  <c r="B64" i="18"/>
  <c r="B63" i="18"/>
  <c r="B35" i="18"/>
  <c r="B34" i="18"/>
  <c r="E41" i="11" l="1"/>
  <c r="I40" i="11"/>
  <c r="H40" i="11"/>
  <c r="G40" i="11"/>
  <c r="G41" i="11" s="1"/>
  <c r="F40" i="11"/>
  <c r="F41" i="11" s="1"/>
  <c r="G6" i="6"/>
  <c r="D35" i="15" s="1"/>
  <c r="D6" i="6"/>
  <c r="D34" i="15" s="1"/>
  <c r="C6" i="6"/>
  <c r="D15" i="15" s="1"/>
  <c r="Y4" i="1"/>
  <c r="Y5" i="1"/>
  <c r="Y6" i="1"/>
  <c r="Y7" i="1"/>
  <c r="Y3" i="1"/>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15" i="5"/>
  <c r="N16" i="5"/>
  <c r="P16" i="5" s="1"/>
  <c r="N17" i="5"/>
  <c r="P17" i="5" s="1"/>
  <c r="N18" i="5"/>
  <c r="P18" i="5" s="1"/>
  <c r="N19" i="5"/>
  <c r="N20" i="5"/>
  <c r="N21" i="5"/>
  <c r="N22" i="5"/>
  <c r="N23" i="5"/>
  <c r="N24" i="5"/>
  <c r="P24" i="5" s="1"/>
  <c r="N25" i="5"/>
  <c r="P25" i="5" s="1"/>
  <c r="N26" i="5"/>
  <c r="P26" i="5" s="1"/>
  <c r="N27" i="5"/>
  <c r="N28" i="5"/>
  <c r="N29" i="5"/>
  <c r="N30" i="5"/>
  <c r="N31" i="5"/>
  <c r="N32" i="5"/>
  <c r="P32" i="5" s="1"/>
  <c r="N33" i="5"/>
  <c r="P33" i="5" s="1"/>
  <c r="N34" i="5"/>
  <c r="P34" i="5" s="1"/>
  <c r="N35" i="5"/>
  <c r="N36" i="5"/>
  <c r="N37" i="5"/>
  <c r="N38" i="5"/>
  <c r="N39" i="5"/>
  <c r="N40" i="5"/>
  <c r="P40" i="5" s="1"/>
  <c r="N41" i="5"/>
  <c r="P41" i="5" s="1"/>
  <c r="N42" i="5"/>
  <c r="N43" i="5"/>
  <c r="N44" i="5"/>
  <c r="N45" i="5"/>
  <c r="N46" i="5"/>
  <c r="N15" i="5"/>
  <c r="J13" i="5"/>
  <c r="L13" i="5" s="1"/>
  <c r="J14" i="5"/>
  <c r="L14" i="5" s="1"/>
  <c r="J15" i="5"/>
  <c r="L15" i="5" s="1"/>
  <c r="J16" i="5"/>
  <c r="L16" i="5" s="1"/>
  <c r="J17" i="5"/>
  <c r="L17" i="5" s="1"/>
  <c r="J18" i="5"/>
  <c r="L18" i="5" s="1"/>
  <c r="J19" i="5"/>
  <c r="L19" i="5" s="1"/>
  <c r="J20" i="5"/>
  <c r="J21" i="5"/>
  <c r="L21" i="5" s="1"/>
  <c r="J22" i="5"/>
  <c r="L22" i="5" s="1"/>
  <c r="J23" i="5"/>
  <c r="L23" i="5" s="1"/>
  <c r="J24" i="5"/>
  <c r="L24" i="5" s="1"/>
  <c r="J25" i="5"/>
  <c r="L25" i="5" s="1"/>
  <c r="J26" i="5"/>
  <c r="L26" i="5" s="1"/>
  <c r="J27" i="5"/>
  <c r="L27" i="5" s="1"/>
  <c r="J28" i="5"/>
  <c r="L28" i="5" s="1"/>
  <c r="J29" i="5"/>
  <c r="L29" i="5" s="1"/>
  <c r="J30" i="5"/>
  <c r="L30" i="5" s="1"/>
  <c r="J31" i="5"/>
  <c r="L31" i="5" s="1"/>
  <c r="J32" i="5"/>
  <c r="L32" i="5" s="1"/>
  <c r="J33" i="5"/>
  <c r="L33" i="5" s="1"/>
  <c r="J34" i="5"/>
  <c r="L34" i="5" s="1"/>
  <c r="J35" i="5"/>
  <c r="L35" i="5" s="1"/>
  <c r="J36" i="5"/>
  <c r="J37" i="5"/>
  <c r="L37" i="5" s="1"/>
  <c r="J38" i="5"/>
  <c r="L38" i="5" s="1"/>
  <c r="J39" i="5"/>
  <c r="L39" i="5" s="1"/>
  <c r="J40" i="5"/>
  <c r="L40" i="5" s="1"/>
  <c r="J41" i="5"/>
  <c r="L41" i="5" s="1"/>
  <c r="J42" i="5"/>
  <c r="L42" i="5" s="1"/>
  <c r="J43" i="5"/>
  <c r="L43" i="5" s="1"/>
  <c r="J44" i="5"/>
  <c r="L44" i="5" s="1"/>
  <c r="J45" i="5"/>
  <c r="L45" i="5" s="1"/>
  <c r="J46" i="5"/>
  <c r="L46" i="5" s="1"/>
  <c r="J47" i="5"/>
  <c r="L47" i="5" s="1"/>
  <c r="J48" i="5"/>
  <c r="L48" i="5" s="1"/>
  <c r="J49" i="5"/>
  <c r="L49" i="5" s="1"/>
  <c r="J50" i="5"/>
  <c r="L50" i="5" s="1"/>
  <c r="J51" i="5"/>
  <c r="L51" i="5" s="1"/>
  <c r="J52" i="5"/>
  <c r="L52" i="5" s="1"/>
  <c r="J53" i="5"/>
  <c r="L53" i="5" s="1"/>
  <c r="J54" i="5"/>
  <c r="L54" i="5" s="1"/>
  <c r="J55" i="5"/>
  <c r="L55" i="5" s="1"/>
  <c r="J56" i="5"/>
  <c r="L56" i="5" s="1"/>
  <c r="J57" i="5"/>
  <c r="L57" i="5" s="1"/>
  <c r="J58" i="5"/>
  <c r="L58" i="5" s="1"/>
  <c r="J59" i="5"/>
  <c r="L59" i="5" s="1"/>
  <c r="J60" i="5"/>
  <c r="J61" i="5"/>
  <c r="L61" i="5" s="1"/>
  <c r="J12" i="5"/>
  <c r="L12" i="5" s="1"/>
  <c r="F13" i="5"/>
  <c r="F14" i="5"/>
  <c r="F15" i="5"/>
  <c r="H15" i="5" s="1"/>
  <c r="F16" i="5"/>
  <c r="F17" i="5"/>
  <c r="F18" i="5"/>
  <c r="H18" i="5" s="1"/>
  <c r="F19" i="5"/>
  <c r="H19" i="5" s="1"/>
  <c r="F20" i="5"/>
  <c r="H20" i="5" s="1"/>
  <c r="F21" i="5"/>
  <c r="F22" i="5"/>
  <c r="F23" i="5"/>
  <c r="F24" i="5"/>
  <c r="F25" i="5"/>
  <c r="F26" i="5"/>
  <c r="H26" i="5" s="1"/>
  <c r="F27" i="5"/>
  <c r="H27" i="5" s="1"/>
  <c r="F28" i="5"/>
  <c r="H28" i="5" s="1"/>
  <c r="F29" i="5"/>
  <c r="F30" i="5"/>
  <c r="F31" i="5"/>
  <c r="F32" i="5"/>
  <c r="F33" i="5"/>
  <c r="F34" i="5"/>
  <c r="H34" i="5" s="1"/>
  <c r="F35" i="5"/>
  <c r="H35" i="5" s="1"/>
  <c r="F36" i="5"/>
  <c r="H36" i="5" s="1"/>
  <c r="F37" i="5"/>
  <c r="F38" i="5"/>
  <c r="H38" i="5" s="1"/>
  <c r="F39" i="5"/>
  <c r="F40" i="5"/>
  <c r="F41" i="5"/>
  <c r="F42" i="5"/>
  <c r="H42" i="5" s="1"/>
  <c r="F43" i="5"/>
  <c r="H43" i="5" s="1"/>
  <c r="F44" i="5"/>
  <c r="H44" i="5" s="1"/>
  <c r="F45" i="5"/>
  <c r="F46" i="5"/>
  <c r="F47" i="5"/>
  <c r="F48" i="5"/>
  <c r="F49" i="5"/>
  <c r="F50" i="5"/>
  <c r="H50" i="5" s="1"/>
  <c r="F51" i="5"/>
  <c r="H51" i="5" s="1"/>
  <c r="F52" i="5"/>
  <c r="H52" i="5" s="1"/>
  <c r="F53" i="5"/>
  <c r="F54" i="5"/>
  <c r="F55" i="5"/>
  <c r="F56" i="5"/>
  <c r="F57" i="5"/>
  <c r="F58" i="5"/>
  <c r="H58" i="5" s="1"/>
  <c r="F59" i="5"/>
  <c r="H59" i="5" s="1"/>
  <c r="F60" i="5"/>
  <c r="H60" i="5" s="1"/>
  <c r="F61" i="5"/>
  <c r="E79" i="19" l="1"/>
  <c r="H41" i="11"/>
  <c r="H45" i="11"/>
  <c r="E108" i="18" s="1"/>
  <c r="H70" i="11"/>
  <c r="G36" i="15"/>
  <c r="O19" i="5"/>
  <c r="P19" i="5"/>
  <c r="O42" i="5"/>
  <c r="P42" i="5"/>
  <c r="F44" i="11"/>
  <c r="F49" i="11" s="1"/>
  <c r="O15" i="5"/>
  <c r="P15" i="5"/>
  <c r="O39" i="5"/>
  <c r="P39" i="5"/>
  <c r="O31" i="5"/>
  <c r="P31" i="5"/>
  <c r="I44" i="11" s="1"/>
  <c r="I49" i="11" s="1"/>
  <c r="O23" i="5"/>
  <c r="P23" i="5"/>
  <c r="O43" i="5"/>
  <c r="P43" i="5"/>
  <c r="O46" i="5"/>
  <c r="P46" i="5"/>
  <c r="O38" i="5"/>
  <c r="P38" i="5"/>
  <c r="O30" i="5"/>
  <c r="P30" i="5"/>
  <c r="O22" i="5"/>
  <c r="P22" i="5"/>
  <c r="Q22" i="5" s="1"/>
  <c r="G71" i="11"/>
  <c r="O27" i="5"/>
  <c r="P27" i="5"/>
  <c r="O45" i="5"/>
  <c r="P45" i="5"/>
  <c r="O37" i="5"/>
  <c r="P37" i="5"/>
  <c r="O29" i="5"/>
  <c r="P29" i="5"/>
  <c r="O21" i="5"/>
  <c r="P21" i="5"/>
  <c r="O35" i="5"/>
  <c r="P35" i="5"/>
  <c r="O44" i="5"/>
  <c r="P44" i="5"/>
  <c r="O36" i="5"/>
  <c r="P36" i="5"/>
  <c r="O28" i="5"/>
  <c r="P28" i="5"/>
  <c r="O20" i="5"/>
  <c r="P20" i="5"/>
  <c r="I43" i="11"/>
  <c r="I48" i="11" s="1"/>
  <c r="E43" i="11"/>
  <c r="H43" i="11"/>
  <c r="H48" i="11" s="1"/>
  <c r="G43" i="11"/>
  <c r="G48" i="11" s="1"/>
  <c r="F43" i="11"/>
  <c r="I45" i="11"/>
  <c r="E136" i="18" s="1"/>
  <c r="I41" i="11"/>
  <c r="G45" i="11"/>
  <c r="E79" i="18" s="1"/>
  <c r="E45" i="11"/>
  <c r="H105" i="18"/>
  <c r="H134" i="18"/>
  <c r="I70" i="11"/>
  <c r="K43" i="5"/>
  <c r="M43" i="5" s="1"/>
  <c r="K21" i="5"/>
  <c r="M21" i="5" s="1"/>
  <c r="K60" i="5"/>
  <c r="L60" i="5"/>
  <c r="K36" i="5"/>
  <c r="L36" i="5"/>
  <c r="K20" i="5"/>
  <c r="L20" i="5"/>
  <c r="K61" i="5"/>
  <c r="M61" i="5" s="1"/>
  <c r="K41" i="5"/>
  <c r="M41" i="5" s="1"/>
  <c r="K19" i="5"/>
  <c r="M19" i="5" s="1"/>
  <c r="K59" i="5"/>
  <c r="M59" i="5" s="1"/>
  <c r="K37" i="5"/>
  <c r="M37" i="5" s="1"/>
  <c r="K17" i="5"/>
  <c r="M17" i="5" s="1"/>
  <c r="K57" i="5"/>
  <c r="M57" i="5" s="1"/>
  <c r="K35" i="5"/>
  <c r="M35" i="5" s="1"/>
  <c r="K13" i="5"/>
  <c r="M13" i="5" s="1"/>
  <c r="K53" i="5"/>
  <c r="M53" i="5" s="1"/>
  <c r="K33" i="5"/>
  <c r="M33" i="5" s="1"/>
  <c r="K51" i="5"/>
  <c r="M51" i="5" s="1"/>
  <c r="K29" i="5"/>
  <c r="M29" i="5" s="1"/>
  <c r="K49" i="5"/>
  <c r="M49" i="5" s="1"/>
  <c r="K27" i="5"/>
  <c r="M27" i="5" s="1"/>
  <c r="K45" i="5"/>
  <c r="M45" i="5" s="1"/>
  <c r="K25" i="5"/>
  <c r="M25" i="5" s="1"/>
  <c r="G57" i="5"/>
  <c r="H57" i="5"/>
  <c r="G33" i="5"/>
  <c r="H33" i="5"/>
  <c r="G17" i="5"/>
  <c r="H17" i="5"/>
  <c r="G56" i="5"/>
  <c r="H56" i="5"/>
  <c r="G48" i="5"/>
  <c r="H48" i="5"/>
  <c r="G40" i="5"/>
  <c r="H40" i="5"/>
  <c r="G32" i="5"/>
  <c r="H32" i="5"/>
  <c r="G24" i="5"/>
  <c r="H24" i="5"/>
  <c r="G16" i="5"/>
  <c r="H16" i="5"/>
  <c r="G25" i="5"/>
  <c r="H25" i="5"/>
  <c r="G55" i="5"/>
  <c r="H55" i="5"/>
  <c r="G47" i="5"/>
  <c r="H47" i="5"/>
  <c r="G39" i="5"/>
  <c r="H39" i="5"/>
  <c r="G31" i="5"/>
  <c r="H31" i="5"/>
  <c r="H42" i="11" s="1"/>
  <c r="H47" i="11" s="1"/>
  <c r="G23" i="5"/>
  <c r="H23" i="5"/>
  <c r="G41" i="5"/>
  <c r="H41" i="5"/>
  <c r="G54" i="5"/>
  <c r="H54" i="5"/>
  <c r="G46" i="5"/>
  <c r="H46" i="5"/>
  <c r="G38" i="5"/>
  <c r="I38" i="5" s="1"/>
  <c r="G30" i="5"/>
  <c r="H30" i="5"/>
  <c r="G22" i="5"/>
  <c r="H22" i="5"/>
  <c r="G14" i="5"/>
  <c r="H14" i="5"/>
  <c r="G49" i="5"/>
  <c r="H49" i="5"/>
  <c r="G61" i="5"/>
  <c r="H61" i="5"/>
  <c r="G53" i="5"/>
  <c r="H53" i="5"/>
  <c r="G45" i="5"/>
  <c r="H45" i="5"/>
  <c r="G37" i="5"/>
  <c r="H37" i="5"/>
  <c r="G29" i="5"/>
  <c r="H29" i="5"/>
  <c r="G21" i="5"/>
  <c r="H21" i="5"/>
  <c r="G13" i="5"/>
  <c r="H13" i="5"/>
  <c r="F69" i="11"/>
  <c r="E107" i="18"/>
  <c r="G70" i="11"/>
  <c r="H76" i="18"/>
  <c r="E69" i="11"/>
  <c r="I69" i="11"/>
  <c r="H69" i="11"/>
  <c r="G69" i="11"/>
  <c r="J38" i="11"/>
  <c r="J35" i="11"/>
  <c r="J36" i="11"/>
  <c r="J37" i="11"/>
  <c r="J39" i="11"/>
  <c r="K58" i="5"/>
  <c r="M58" i="5" s="1"/>
  <c r="K50" i="5"/>
  <c r="M50" i="5" s="1"/>
  <c r="K42" i="5"/>
  <c r="M42" i="5" s="1"/>
  <c r="K34" i="5"/>
  <c r="M34" i="5" s="1"/>
  <c r="K26" i="5"/>
  <c r="M26" i="5" s="1"/>
  <c r="K18" i="5"/>
  <c r="M18" i="5" s="1"/>
  <c r="K56" i="5"/>
  <c r="M56" i="5" s="1"/>
  <c r="K48" i="5"/>
  <c r="M48" i="5" s="1"/>
  <c r="K40" i="5"/>
  <c r="M40" i="5" s="1"/>
  <c r="K32" i="5"/>
  <c r="M32" i="5" s="1"/>
  <c r="K24" i="5"/>
  <c r="M24" i="5" s="1"/>
  <c r="K16" i="5"/>
  <c r="M16" i="5" s="1"/>
  <c r="K55" i="5"/>
  <c r="M55" i="5" s="1"/>
  <c r="K47" i="5"/>
  <c r="M47" i="5" s="1"/>
  <c r="K39" i="5"/>
  <c r="M39" i="5" s="1"/>
  <c r="K31" i="5"/>
  <c r="M31" i="5" s="1"/>
  <c r="H67" i="11" s="1"/>
  <c r="H73" i="11" s="1"/>
  <c r="K23" i="5"/>
  <c r="M23" i="5" s="1"/>
  <c r="K15" i="5"/>
  <c r="M15" i="5" s="1"/>
  <c r="K54" i="5"/>
  <c r="M54" i="5" s="1"/>
  <c r="K46" i="5"/>
  <c r="M46" i="5" s="1"/>
  <c r="K38" i="5"/>
  <c r="M38" i="5" s="1"/>
  <c r="K30" i="5"/>
  <c r="M30" i="5" s="1"/>
  <c r="K22" i="5"/>
  <c r="M22" i="5" s="1"/>
  <c r="K14" i="5"/>
  <c r="M14" i="5" s="1"/>
  <c r="K52" i="5"/>
  <c r="M52" i="5" s="1"/>
  <c r="K44" i="5"/>
  <c r="M44" i="5" s="1"/>
  <c r="K28" i="5"/>
  <c r="M28" i="5" s="1"/>
  <c r="K12" i="5"/>
  <c r="M12" i="5" s="1"/>
  <c r="O41" i="5"/>
  <c r="Q41" i="5" s="1"/>
  <c r="O33" i="5"/>
  <c r="Q33" i="5" s="1"/>
  <c r="O25" i="5"/>
  <c r="Q25" i="5" s="1"/>
  <c r="O17" i="5"/>
  <c r="Q17" i="5" s="1"/>
  <c r="O34" i="5"/>
  <c r="Q34" i="5" s="1"/>
  <c r="O26" i="5"/>
  <c r="Q26" i="5" s="1"/>
  <c r="O18" i="5"/>
  <c r="Q18" i="5" s="1"/>
  <c r="O40" i="5"/>
  <c r="Q40" i="5" s="1"/>
  <c r="O32" i="5"/>
  <c r="Q32" i="5" s="1"/>
  <c r="O24" i="5"/>
  <c r="Q24" i="5" s="1"/>
  <c r="O16" i="5"/>
  <c r="Q16" i="5" s="1"/>
  <c r="G58" i="5"/>
  <c r="I58" i="5" s="1"/>
  <c r="G34" i="5"/>
  <c r="I34" i="5" s="1"/>
  <c r="G26" i="5"/>
  <c r="I26" i="5" s="1"/>
  <c r="G12" i="5"/>
  <c r="I12" i="5" s="1"/>
  <c r="G42" i="5"/>
  <c r="I42" i="5" s="1"/>
  <c r="G60" i="5"/>
  <c r="I60" i="5" s="1"/>
  <c r="G28" i="5"/>
  <c r="I28" i="5" s="1"/>
  <c r="G36" i="5"/>
  <c r="I36" i="5" s="1"/>
  <c r="G52" i="5"/>
  <c r="I52" i="5" s="1"/>
  <c r="G20" i="5"/>
  <c r="I20" i="5" s="1"/>
  <c r="G50" i="5"/>
  <c r="I50" i="5" s="1"/>
  <c r="G18" i="5"/>
  <c r="I18" i="5" s="1"/>
  <c r="G44" i="5"/>
  <c r="I44" i="5" s="1"/>
  <c r="G59" i="5"/>
  <c r="I59" i="5" s="1"/>
  <c r="G51" i="5"/>
  <c r="I51" i="5" s="1"/>
  <c r="G43" i="5"/>
  <c r="I43" i="5" s="1"/>
  <c r="G35" i="5"/>
  <c r="I35" i="5" s="1"/>
  <c r="G27" i="5"/>
  <c r="I27" i="5" s="1"/>
  <c r="G19" i="5"/>
  <c r="I19" i="5" s="1"/>
  <c r="G15" i="5"/>
  <c r="I15" i="5" s="1"/>
  <c r="Q43" i="5" l="1"/>
  <c r="Q15" i="5"/>
  <c r="G67" i="11"/>
  <c r="G73" i="11" s="1"/>
  <c r="I42" i="11"/>
  <c r="I47" i="11" s="1"/>
  <c r="I50" i="11" s="1"/>
  <c r="E80" i="19"/>
  <c r="F67" i="11"/>
  <c r="F73" i="11" s="1"/>
  <c r="G42" i="11"/>
  <c r="G47" i="11" s="1"/>
  <c r="Q37" i="5"/>
  <c r="G16" i="15"/>
  <c r="G17" i="15" s="1"/>
  <c r="G22" i="15" s="1"/>
  <c r="G25" i="15" s="1"/>
  <c r="G26" i="15" s="1"/>
  <c r="H85" i="19" s="1"/>
  <c r="I34" i="15"/>
  <c r="I67" i="11"/>
  <c r="I73" i="11" s="1"/>
  <c r="Q44" i="5"/>
  <c r="Q19" i="5"/>
  <c r="F48" i="11"/>
  <c r="C50" i="18" s="1"/>
  <c r="M20" i="5"/>
  <c r="Q20" i="5"/>
  <c r="Q35" i="5"/>
  <c r="Q45" i="5"/>
  <c r="E44" i="11"/>
  <c r="D20" i="18" s="1"/>
  <c r="G44" i="11"/>
  <c r="G49" i="11" s="1"/>
  <c r="H44" i="11"/>
  <c r="H49" i="11" s="1"/>
  <c r="H50" i="11" s="1"/>
  <c r="D50" i="18"/>
  <c r="Q28" i="5"/>
  <c r="Q21" i="5"/>
  <c r="Q36" i="5"/>
  <c r="Q29" i="5"/>
  <c r="I55" i="5"/>
  <c r="I32" i="5"/>
  <c r="Q27" i="5"/>
  <c r="E137" i="18"/>
  <c r="I15" i="15"/>
  <c r="Q31" i="5"/>
  <c r="I35" i="15"/>
  <c r="E67" i="11"/>
  <c r="E73" i="11" s="1"/>
  <c r="Q46" i="5"/>
  <c r="E42" i="11"/>
  <c r="E47" i="11" s="1"/>
  <c r="I45" i="5"/>
  <c r="Q38" i="5"/>
  <c r="I25" i="5"/>
  <c r="I53" i="5"/>
  <c r="Q39" i="5"/>
  <c r="Q42" i="5"/>
  <c r="I13" i="5"/>
  <c r="I14" i="5"/>
  <c r="I31" i="5"/>
  <c r="M60" i="5"/>
  <c r="H36" i="15"/>
  <c r="F36" i="15"/>
  <c r="E36" i="15"/>
  <c r="I46" i="5"/>
  <c r="I33" i="5"/>
  <c r="Q30" i="5"/>
  <c r="I40" i="5"/>
  <c r="Q23" i="5"/>
  <c r="I56" i="5"/>
  <c r="I39" i="5"/>
  <c r="I48" i="5"/>
  <c r="F42" i="11"/>
  <c r="F47" i="11" s="1"/>
  <c r="I68" i="11"/>
  <c r="I74" i="11" s="1"/>
  <c r="F68" i="11"/>
  <c r="F74" i="11" s="1"/>
  <c r="I71" i="11"/>
  <c r="I22" i="5"/>
  <c r="I16" i="5"/>
  <c r="E14" i="19"/>
  <c r="E13" i="19"/>
  <c r="D16" i="15"/>
  <c r="E58" i="19"/>
  <c r="E57" i="19"/>
  <c r="F16" i="15"/>
  <c r="F17" i="15" s="1"/>
  <c r="F22" i="15" s="1"/>
  <c r="F25" i="15" s="1"/>
  <c r="E78" i="18"/>
  <c r="D36" i="15"/>
  <c r="E102" i="19"/>
  <c r="E101" i="19"/>
  <c r="H16" i="15"/>
  <c r="H17" i="15" s="1"/>
  <c r="H22" i="15" s="1"/>
  <c r="E36" i="19"/>
  <c r="E35" i="19"/>
  <c r="E16" i="15"/>
  <c r="E17" i="15" s="1"/>
  <c r="E22" i="15" s="1"/>
  <c r="E25" i="15" s="1"/>
  <c r="D137" i="18"/>
  <c r="D136" i="18"/>
  <c r="B137" i="18"/>
  <c r="C137" i="18"/>
  <c r="C136" i="18"/>
  <c r="C78" i="18"/>
  <c r="C79" i="18"/>
  <c r="C108" i="18"/>
  <c r="C107" i="18"/>
  <c r="M36" i="5"/>
  <c r="I21" i="5"/>
  <c r="I54" i="5"/>
  <c r="G66" i="11" s="1"/>
  <c r="G72" i="11" s="1"/>
  <c r="I57" i="5"/>
  <c r="I29" i="5"/>
  <c r="I61" i="5"/>
  <c r="I30" i="5"/>
  <c r="I41" i="5"/>
  <c r="I47" i="5"/>
  <c r="I37" i="5"/>
  <c r="I49" i="5"/>
  <c r="I23" i="5"/>
  <c r="I17" i="5"/>
  <c r="C49" i="18"/>
  <c r="D49" i="18"/>
  <c r="H47" i="18"/>
  <c r="F70" i="11"/>
  <c r="H18" i="18"/>
  <c r="E70" i="11"/>
  <c r="I24" i="5"/>
  <c r="E49" i="11"/>
  <c r="C20" i="18"/>
  <c r="E48" i="11"/>
  <c r="J69" i="11"/>
  <c r="E21" i="18"/>
  <c r="E71" i="11"/>
  <c r="J43" i="11"/>
  <c r="J40" i="11"/>
  <c r="B136" i="18" l="1"/>
  <c r="D78" i="18"/>
  <c r="D79" i="18"/>
  <c r="F50" i="11"/>
  <c r="G50" i="11"/>
  <c r="I46" i="11"/>
  <c r="D107" i="18"/>
  <c r="H82" i="19"/>
  <c r="F80" i="19"/>
  <c r="F79" i="19"/>
  <c r="D108" i="18"/>
  <c r="E68" i="11"/>
  <c r="E74" i="11" s="1"/>
  <c r="H68" i="11"/>
  <c r="H74" i="11" s="1"/>
  <c r="G68" i="11"/>
  <c r="G74" i="11" s="1"/>
  <c r="E66" i="11"/>
  <c r="E72" i="11" s="1"/>
  <c r="H66" i="11"/>
  <c r="H72" i="11" s="1"/>
  <c r="B20" i="18"/>
  <c r="E46" i="11"/>
  <c r="D17" i="15"/>
  <c r="I16" i="15"/>
  <c r="J44" i="11"/>
  <c r="J73" i="11"/>
  <c r="I66" i="11"/>
  <c r="F66" i="11"/>
  <c r="F72" i="11" s="1"/>
  <c r="I36" i="15"/>
  <c r="E50" i="11"/>
  <c r="I51" i="11"/>
  <c r="B21" i="18"/>
  <c r="F71" i="11"/>
  <c r="J48" i="11"/>
  <c r="C21" i="18"/>
  <c r="G75" i="11"/>
  <c r="F26" i="15"/>
  <c r="H63" i="19" s="1"/>
  <c r="H60" i="19"/>
  <c r="H25" i="15"/>
  <c r="F101" i="19"/>
  <c r="F102" i="19"/>
  <c r="F35" i="19"/>
  <c r="F36" i="19"/>
  <c r="H38" i="19"/>
  <c r="E26" i="15"/>
  <c r="H41" i="19" s="1"/>
  <c r="F57" i="19"/>
  <c r="F58" i="19"/>
  <c r="J49" i="11"/>
  <c r="D21" i="18"/>
  <c r="B108" i="18"/>
  <c r="B107" i="18"/>
  <c r="F46" i="11"/>
  <c r="F51" i="11" s="1"/>
  <c r="B50" i="18"/>
  <c r="B79" i="18"/>
  <c r="B78" i="18"/>
  <c r="H46" i="11"/>
  <c r="G46" i="11"/>
  <c r="E49" i="18"/>
  <c r="E50" i="18"/>
  <c r="J42" i="11"/>
  <c r="B49" i="18"/>
  <c r="J67" i="11"/>
  <c r="J70" i="11"/>
  <c r="J41" i="11"/>
  <c r="E20" i="18"/>
  <c r="J45" i="11"/>
  <c r="J50" i="11" l="1"/>
  <c r="E75" i="11"/>
  <c r="J68" i="11"/>
  <c r="J74" i="11"/>
  <c r="I72" i="11"/>
  <c r="I75" i="11" s="1"/>
  <c r="H75" i="11"/>
  <c r="D22" i="15"/>
  <c r="I22" i="15" s="1"/>
  <c r="I17" i="15"/>
  <c r="J46" i="11"/>
  <c r="F75" i="11"/>
  <c r="I53" i="11"/>
  <c r="E51" i="11"/>
  <c r="F53" i="11"/>
  <c r="G51" i="11"/>
  <c r="H51" i="11"/>
  <c r="J47" i="11"/>
  <c r="H26" i="15"/>
  <c r="H107" i="19" s="1"/>
  <c r="H104" i="19"/>
  <c r="J66" i="11"/>
  <c r="J71" i="11"/>
  <c r="J72" i="11" l="1"/>
  <c r="I54" i="11"/>
  <c r="F137" i="18" s="1"/>
  <c r="F54" i="11"/>
  <c r="F61" i="11" s="1"/>
  <c r="H52" i="18" s="1"/>
  <c r="D25" i="15"/>
  <c r="I25" i="15" s="1"/>
  <c r="F13" i="19"/>
  <c r="F14" i="19"/>
  <c r="H53" i="11"/>
  <c r="G53" i="11"/>
  <c r="G54" i="11" s="1"/>
  <c r="E53" i="11"/>
  <c r="J51" i="11"/>
  <c r="J75" i="11"/>
  <c r="G61" i="11" l="1"/>
  <c r="F136" i="18"/>
  <c r="H54" i="11"/>
  <c r="H61" i="11" s="1"/>
  <c r="I61" i="11"/>
  <c r="F50" i="18"/>
  <c r="F49" i="18"/>
  <c r="D26" i="15"/>
  <c r="I26" i="15" s="1"/>
  <c r="H16" i="19"/>
  <c r="E54" i="11"/>
  <c r="E61" i="11" s="1"/>
  <c r="F79" i="18"/>
  <c r="F78" i="18"/>
  <c r="F62" i="11"/>
  <c r="H55" i="18" s="1"/>
  <c r="F107" i="18" l="1"/>
  <c r="F108" i="18"/>
  <c r="H139" i="18"/>
  <c r="I62" i="11"/>
  <c r="H142" i="18" s="1"/>
  <c r="H19" i="19"/>
  <c r="E62" i="11"/>
  <c r="H26" i="18" s="1"/>
  <c r="H23" i="18"/>
  <c r="F21" i="18"/>
  <c r="J54" i="11"/>
  <c r="F20" i="18"/>
  <c r="H110" i="18"/>
  <c r="H62" i="11"/>
  <c r="H113" i="18" s="1"/>
  <c r="J61" i="11"/>
  <c r="H81" i="18"/>
  <c r="G62" i="11"/>
  <c r="H84" i="18" s="1"/>
  <c r="J6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北光太郎</author>
  </authors>
  <commentList>
    <comment ref="B2" authorId="0" shapeId="0" xr:uid="{DBAD8A2D-0801-461E-BFB8-05131E216F6C}">
      <text>
        <r>
          <rPr>
            <b/>
            <sz val="9"/>
            <color indexed="81"/>
            <rFont val="MS P ゴシック"/>
            <family val="3"/>
            <charset val="128"/>
          </rPr>
          <t xml:space="preserve">社員番号が「0」から始まる場合は「文字列」に変更してから入力してください。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北光太郎</author>
  </authors>
  <commentList>
    <comment ref="C1" authorId="0" shapeId="0" xr:uid="{635074E5-961F-4680-A9DA-606C86278554}">
      <text>
        <r>
          <rPr>
            <b/>
            <sz val="9"/>
            <color indexed="81"/>
            <rFont val="MS P ゴシック"/>
            <family val="3"/>
            <charset val="128"/>
          </rPr>
          <t>「給与項目マスタ」タブから設定してください</t>
        </r>
      </text>
    </comment>
    <comment ref="D1" authorId="0" shapeId="0" xr:uid="{D3AFC48C-08B6-4BED-B27A-206D37A71835}">
      <text>
        <r>
          <rPr>
            <b/>
            <sz val="9"/>
            <color indexed="81"/>
            <rFont val="MS P ゴシック"/>
            <family val="3"/>
            <charset val="128"/>
          </rPr>
          <t>「給与項目マスタ」タブから設定してください</t>
        </r>
      </text>
    </comment>
    <comment ref="B10" authorId="0" shapeId="0" xr:uid="{D0214374-D28E-48C7-B719-EBB58A39A13A}">
      <text>
        <r>
          <rPr>
            <b/>
            <sz val="9"/>
            <color indexed="81"/>
            <rFont val="MS P ゴシック"/>
            <family val="3"/>
            <charset val="128"/>
          </rPr>
          <t>追加可能</t>
        </r>
      </text>
    </comment>
    <comment ref="B11" authorId="0" shapeId="0" xr:uid="{66575AD9-6BB6-47D8-AB94-AAE85B39B781}">
      <text>
        <r>
          <rPr>
            <b/>
            <sz val="9"/>
            <color indexed="81"/>
            <rFont val="MS P ゴシック"/>
            <family val="3"/>
            <charset val="128"/>
          </rPr>
          <t>残業時間を含んだ時間</t>
        </r>
      </text>
    </comment>
    <comment ref="B17" authorId="0" shapeId="0" xr:uid="{40B34444-69A7-4236-9A2C-3A9B1B7DE2B2}">
      <text>
        <r>
          <rPr>
            <b/>
            <sz val="9"/>
            <color indexed="81"/>
            <rFont val="MS P ゴシック"/>
            <family val="3"/>
            <charset val="128"/>
          </rPr>
          <t>追加可能</t>
        </r>
      </text>
    </comment>
    <comment ref="B19" authorId="0" shapeId="0" xr:uid="{2ADB109B-FBD0-42F4-A61A-D85DE8888363}">
      <text>
        <r>
          <rPr>
            <b/>
            <sz val="9"/>
            <color indexed="81"/>
            <rFont val="MS P ゴシック"/>
            <family val="3"/>
            <charset val="128"/>
          </rPr>
          <t>有給休暇の計算に使います。
時給者の1日の所定労働時間を入力してください。</t>
        </r>
      </text>
    </comment>
    <comment ref="B21" authorId="0" shapeId="0" xr:uid="{D2559B48-5FD5-49EB-AC5C-6C5A7AEEE511}">
      <text>
        <r>
          <rPr>
            <b/>
            <sz val="9"/>
            <color indexed="81"/>
            <rFont val="MS P ゴシック"/>
            <family val="3"/>
            <charset val="128"/>
          </rPr>
          <t>特別休暇を計算に追加する場合は計算式に「*〇9」を追加してください</t>
        </r>
      </text>
    </comment>
    <comment ref="B32" authorId="0" shapeId="0" xr:uid="{7173BEAC-1346-474E-A9A8-149ED1919186}">
      <text>
        <r>
          <rPr>
            <b/>
            <sz val="9"/>
            <color indexed="81"/>
            <rFont val="MS P ゴシック"/>
            <family val="3"/>
            <charset val="128"/>
          </rPr>
          <t>前月の基礎賃金から時間外手当を算出している場合は、前月と当月の基礎賃金の差額を入力してください。
未入力の場合は当月の賃金で時間外が算出されます。</t>
        </r>
      </text>
    </comment>
    <comment ref="B33" authorId="0" shapeId="0" xr:uid="{EAF76B6C-0FB6-48C9-801B-8085996BD795}">
      <text>
        <r>
          <rPr>
            <b/>
            <sz val="9"/>
            <color indexed="81"/>
            <rFont val="MS P ゴシック"/>
            <family val="3"/>
            <charset val="128"/>
          </rPr>
          <t>時給分は含まれていません</t>
        </r>
      </text>
    </comment>
    <comment ref="B43" authorId="0" shapeId="0" xr:uid="{282A55D4-9D04-4B97-99F1-0BB8D9DAA3CD}">
      <text>
        <r>
          <rPr>
            <b/>
            <sz val="9"/>
            <color indexed="81"/>
            <rFont val="MS P ゴシック"/>
            <family val="3"/>
            <charset val="128"/>
          </rPr>
          <t>介護保険は年齢を応じてに自動的に控除されます。
また初期設定では誕生月の翌月に徴収される設定になっています。</t>
        </r>
      </text>
    </comment>
    <comment ref="B55" authorId="0" shapeId="0" xr:uid="{4E9D2837-F441-4294-AF77-65E253DB77D6}">
      <text>
        <r>
          <rPr>
            <b/>
            <sz val="9"/>
            <color indexed="81"/>
            <rFont val="MS P ゴシック"/>
            <family val="3"/>
            <charset val="128"/>
          </rPr>
          <t>住民税は手入力です。
6月、7月は特に注意しましょう。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北光太郎</author>
  </authors>
  <commentList>
    <comment ref="B19" authorId="0" shapeId="0" xr:uid="{71B87244-BDAC-48EF-BC90-DA36128E50CB}">
      <text>
        <r>
          <rPr>
            <b/>
            <sz val="9"/>
            <color indexed="81"/>
            <rFont val="MS P ゴシック"/>
            <family val="3"/>
            <charset val="128"/>
          </rPr>
          <t>前月の課税対象額（社会保険料控除後の金額）を入力してください。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北光太郎</author>
  </authors>
  <commentList>
    <comment ref="B13" authorId="0" shapeId="0" xr:uid="{85CDC47E-0C25-4E79-A2C8-E2E8B2777582}">
      <text>
        <r>
          <rPr>
            <b/>
            <sz val="9"/>
            <color indexed="81"/>
            <rFont val="MS P ゴシック"/>
            <family val="3"/>
            <charset val="128"/>
          </rPr>
          <t>・基本給
・時給+有休</t>
        </r>
      </text>
    </comment>
    <comment ref="B17" authorId="0" shapeId="0" xr:uid="{41C9BB67-5200-4C11-BA5B-1CB042B73D40}">
      <text>
        <r>
          <rPr>
            <b/>
            <sz val="9"/>
            <color indexed="81"/>
            <rFont val="MS P ゴシック"/>
            <family val="3"/>
            <charset val="128"/>
          </rPr>
          <t>法外残業+法内残業</t>
        </r>
      </text>
    </comment>
    <comment ref="B20" authorId="0" shapeId="0" xr:uid="{CE2C4216-74E8-4142-A82D-A57945E7D39F}">
      <text>
        <r>
          <rPr>
            <b/>
            <sz val="9"/>
            <color indexed="81"/>
            <rFont val="MS P ゴシック"/>
            <family val="3"/>
            <charset val="128"/>
          </rPr>
          <t>2ヶ月徴収分含む</t>
        </r>
      </text>
    </comment>
    <comment ref="C20" authorId="0" shapeId="0" xr:uid="{256DEF97-5558-4ED2-89BF-8389F22191E0}">
      <text>
        <r>
          <rPr>
            <b/>
            <sz val="9"/>
            <color indexed="81"/>
            <rFont val="MS P ゴシック"/>
            <family val="3"/>
            <charset val="128"/>
          </rPr>
          <t>2ヶ月徴収分含む</t>
        </r>
      </text>
    </comment>
    <comment ref="D20" authorId="0" shapeId="0" xr:uid="{47097235-BD94-4CEA-8FEA-BE99A3EC0D06}">
      <text>
        <r>
          <rPr>
            <b/>
            <sz val="9"/>
            <color indexed="81"/>
            <rFont val="MS P ゴシック"/>
            <family val="3"/>
            <charset val="128"/>
          </rPr>
          <t>2ヶ月徴収分含む</t>
        </r>
      </text>
    </comment>
  </commentList>
</comments>
</file>

<file path=xl/sharedStrings.xml><?xml version="1.0" encoding="utf-8"?>
<sst xmlns="http://schemas.openxmlformats.org/spreadsheetml/2006/main" count="829" uniqueCount="407">
  <si>
    <t>№</t>
    <phoneticPr fontId="3"/>
  </si>
  <si>
    <t>社員番号</t>
    <rPh sb="0" eb="4">
      <t>シャインバンゴウ</t>
    </rPh>
    <phoneticPr fontId="3"/>
  </si>
  <si>
    <t>氏名</t>
    <rPh sb="0" eb="2">
      <t>シメイ</t>
    </rPh>
    <phoneticPr fontId="3"/>
  </si>
  <si>
    <t>性別</t>
    <rPh sb="0" eb="2">
      <t>セイベツ</t>
    </rPh>
    <phoneticPr fontId="3"/>
  </si>
  <si>
    <t>生年月日</t>
    <rPh sb="0" eb="4">
      <t>セイネンガッピ</t>
    </rPh>
    <phoneticPr fontId="3"/>
  </si>
  <si>
    <t>住所</t>
    <rPh sb="0" eb="2">
      <t>ジュウショ</t>
    </rPh>
    <phoneticPr fontId="3"/>
  </si>
  <si>
    <t>社員情報</t>
    <rPh sb="0" eb="4">
      <t>シャインジョウホウ</t>
    </rPh>
    <phoneticPr fontId="3"/>
  </si>
  <si>
    <t>雇用形態</t>
    <rPh sb="0" eb="4">
      <t>コヨウケイタイ</t>
    </rPh>
    <phoneticPr fontId="3"/>
  </si>
  <si>
    <t>税区分</t>
    <rPh sb="0" eb="3">
      <t>ゼイクブン</t>
    </rPh>
    <phoneticPr fontId="3"/>
  </si>
  <si>
    <t>健康保険</t>
    <rPh sb="0" eb="4">
      <t>ケンコウホケン</t>
    </rPh>
    <phoneticPr fontId="3"/>
  </si>
  <si>
    <t>厚生年金</t>
    <rPh sb="0" eb="4">
      <t>コウセイネンキン</t>
    </rPh>
    <phoneticPr fontId="3"/>
  </si>
  <si>
    <t>扶養人数</t>
    <rPh sb="0" eb="2">
      <t>フヨウ</t>
    </rPh>
    <rPh sb="2" eb="4">
      <t>ニンズウ</t>
    </rPh>
    <phoneticPr fontId="3"/>
  </si>
  <si>
    <t>1ヶ月の通勤交通費</t>
    <rPh sb="2" eb="3">
      <t>ゲツ</t>
    </rPh>
    <rPh sb="4" eb="9">
      <t>ツウキンコウツウヒ</t>
    </rPh>
    <phoneticPr fontId="3"/>
  </si>
  <si>
    <t>雇用保険</t>
    <rPh sb="0" eb="4">
      <t>コヨウホケン</t>
    </rPh>
    <phoneticPr fontId="3"/>
  </si>
  <si>
    <t>労災保険</t>
    <rPh sb="0" eb="4">
      <t>ロウサイホケン</t>
    </rPh>
    <phoneticPr fontId="3"/>
  </si>
  <si>
    <t>社会保険</t>
    <rPh sb="0" eb="4">
      <t>シャカイホケン</t>
    </rPh>
    <phoneticPr fontId="3"/>
  </si>
  <si>
    <t>労働保険</t>
    <rPh sb="0" eb="4">
      <t>ロウドウホケン</t>
    </rPh>
    <phoneticPr fontId="3"/>
  </si>
  <si>
    <t>健康保険番号</t>
    <rPh sb="0" eb="4">
      <t>ケンコウホケン</t>
    </rPh>
    <rPh sb="4" eb="6">
      <t>バンゴウ</t>
    </rPh>
    <phoneticPr fontId="3"/>
  </si>
  <si>
    <t>基礎年金番号</t>
    <rPh sb="0" eb="6">
      <t>キソネンキンバンゴウ</t>
    </rPh>
    <phoneticPr fontId="3"/>
  </si>
  <si>
    <t>雇用保険番号</t>
    <rPh sb="0" eb="6">
      <t>コヨウホケンバンゴウ</t>
    </rPh>
    <phoneticPr fontId="3"/>
  </si>
  <si>
    <t>給与支給日</t>
    <rPh sb="0" eb="5">
      <t>キュウヨシキュウビ</t>
    </rPh>
    <phoneticPr fontId="3"/>
  </si>
  <si>
    <t>役員</t>
    <rPh sb="0" eb="2">
      <t>ヤクイン</t>
    </rPh>
    <phoneticPr fontId="3"/>
  </si>
  <si>
    <t>正社員</t>
    <rPh sb="0" eb="3">
      <t>セイシャイン</t>
    </rPh>
    <phoneticPr fontId="3"/>
  </si>
  <si>
    <t>パート</t>
    <phoneticPr fontId="3"/>
  </si>
  <si>
    <t>シニア</t>
    <phoneticPr fontId="3"/>
  </si>
  <si>
    <t>甲</t>
    <rPh sb="0" eb="1">
      <t>コウ</t>
    </rPh>
    <phoneticPr fontId="3"/>
  </si>
  <si>
    <t>乙</t>
    <rPh sb="0" eb="1">
      <t>オツ</t>
    </rPh>
    <phoneticPr fontId="3"/>
  </si>
  <si>
    <t>フリガナ</t>
    <phoneticPr fontId="3"/>
  </si>
  <si>
    <t>男</t>
    <rPh sb="0" eb="1">
      <t>オトコ</t>
    </rPh>
    <phoneticPr fontId="3"/>
  </si>
  <si>
    <t>女</t>
    <rPh sb="0" eb="1">
      <t>オンナ</t>
    </rPh>
    <phoneticPr fontId="3"/>
  </si>
  <si>
    <t>加入</t>
    <rPh sb="0" eb="2">
      <t>カニュウ</t>
    </rPh>
    <phoneticPr fontId="3"/>
  </si>
  <si>
    <t>令和３年３月分（４月納付分）からの健康保険・厚生年金保険の保険料額表</t>
    <rPh sb="0" eb="2">
      <t>レイワ</t>
    </rPh>
    <rPh sb="3" eb="4">
      <t>ネン</t>
    </rPh>
    <rPh sb="5" eb="6">
      <t>ガツ</t>
    </rPh>
    <rPh sb="6" eb="7">
      <t>ブン</t>
    </rPh>
    <rPh sb="9" eb="10">
      <t>ガツ</t>
    </rPh>
    <rPh sb="10" eb="12">
      <t>ノウフ</t>
    </rPh>
    <rPh sb="12" eb="13">
      <t>ブン</t>
    </rPh>
    <rPh sb="17" eb="19">
      <t>ケンコウ</t>
    </rPh>
    <rPh sb="19" eb="21">
      <t>ホケン</t>
    </rPh>
    <rPh sb="22" eb="24">
      <t>コウセイ</t>
    </rPh>
    <rPh sb="24" eb="26">
      <t>ネンキン</t>
    </rPh>
    <rPh sb="26" eb="28">
      <t>ホケン</t>
    </rPh>
    <rPh sb="29" eb="31">
      <t>ホケン</t>
    </rPh>
    <rPh sb="31" eb="32">
      <t>リョウ</t>
    </rPh>
    <rPh sb="32" eb="33">
      <t>ガク</t>
    </rPh>
    <rPh sb="33" eb="34">
      <t>ヒョウ</t>
    </rPh>
    <phoneticPr fontId="3"/>
  </si>
  <si>
    <t>・健康保険料率：令和3年3月分～　適用　　 　・厚生年金保険料率：平成29年9月分～　適用</t>
    <rPh sb="33" eb="35">
      <t>ヘイセイ</t>
    </rPh>
    <phoneticPr fontId="3"/>
  </si>
  <si>
    <t>・介護保険料率：令和3年3月分～　適用 　　  ・子ども・子育て拠出金率：令和2年4月分～　適用</t>
    <rPh sb="1" eb="3">
      <t>カイゴ</t>
    </rPh>
    <rPh sb="3" eb="5">
      <t>ホケン</t>
    </rPh>
    <rPh sb="5" eb="6">
      <t>リョウ</t>
    </rPh>
    <rPh sb="6" eb="7">
      <t>リツ</t>
    </rPh>
    <rPh sb="8" eb="10">
      <t>レイワ</t>
    </rPh>
    <rPh sb="11" eb="12">
      <t>ネン</t>
    </rPh>
    <rPh sb="13" eb="14">
      <t>ガツ</t>
    </rPh>
    <rPh sb="14" eb="15">
      <t>ブン</t>
    </rPh>
    <rPh sb="17" eb="19">
      <t>テキヨウ</t>
    </rPh>
    <phoneticPr fontId="3"/>
  </si>
  <si>
    <t>（単位：円）</t>
    <rPh sb="1" eb="3">
      <t>タンイ</t>
    </rPh>
    <rPh sb="4" eb="5">
      <t>エン</t>
    </rPh>
    <phoneticPr fontId="3"/>
  </si>
  <si>
    <t>標  準  報  酬</t>
    <rPh sb="0" eb="1">
      <t>シルベ</t>
    </rPh>
    <rPh sb="3" eb="4">
      <t>ジュン</t>
    </rPh>
    <rPh sb="6" eb="7">
      <t>ホウ</t>
    </rPh>
    <rPh sb="9" eb="10">
      <t>シュウ</t>
    </rPh>
    <phoneticPr fontId="3"/>
  </si>
  <si>
    <t>報  酬  月  額</t>
    <rPh sb="0" eb="1">
      <t>ホウ</t>
    </rPh>
    <rPh sb="3" eb="4">
      <t>シュウ</t>
    </rPh>
    <rPh sb="6" eb="7">
      <t>ツキ</t>
    </rPh>
    <rPh sb="9" eb="10">
      <t>ガク</t>
    </rPh>
    <phoneticPr fontId="3"/>
  </si>
  <si>
    <t>等級</t>
    <rPh sb="0" eb="2">
      <t>トウキュウ</t>
    </rPh>
    <phoneticPr fontId="3"/>
  </si>
  <si>
    <t>月  額</t>
    <rPh sb="0" eb="1">
      <t>ツキ</t>
    </rPh>
    <rPh sb="3" eb="4">
      <t>ガク</t>
    </rPh>
    <phoneticPr fontId="3"/>
  </si>
  <si>
    <t>全  額</t>
    <rPh sb="0" eb="1">
      <t>ゼン</t>
    </rPh>
    <rPh sb="3" eb="4">
      <t>ガク</t>
    </rPh>
    <phoneticPr fontId="3"/>
  </si>
  <si>
    <t>円以上</t>
    <rPh sb="0" eb="1">
      <t>エン</t>
    </rPh>
    <rPh sb="1" eb="3">
      <t>イジョウ</t>
    </rPh>
    <phoneticPr fontId="3"/>
  </si>
  <si>
    <t>円未満</t>
    <rPh sb="0" eb="1">
      <t>エン</t>
    </rPh>
    <rPh sb="1" eb="3">
      <t>ミマン</t>
    </rPh>
    <phoneticPr fontId="3"/>
  </si>
  <si>
    <t>～</t>
    <phoneticPr fontId="3"/>
  </si>
  <si>
    <t>4（1）</t>
    <phoneticPr fontId="3"/>
  </si>
  <si>
    <t>5（2）</t>
    <phoneticPr fontId="3"/>
  </si>
  <si>
    <t>6（3）</t>
    <phoneticPr fontId="3"/>
  </si>
  <si>
    <t>7（4）</t>
    <phoneticPr fontId="3"/>
  </si>
  <si>
    <t>8（5）</t>
    <phoneticPr fontId="3"/>
  </si>
  <si>
    <t>9（6）</t>
    <phoneticPr fontId="3"/>
  </si>
  <si>
    <t>10（7）</t>
    <phoneticPr fontId="3"/>
  </si>
  <si>
    <t>11（8）</t>
    <phoneticPr fontId="3"/>
  </si>
  <si>
    <t>12（9）</t>
    <phoneticPr fontId="3"/>
  </si>
  <si>
    <t>13（10）</t>
    <phoneticPr fontId="3"/>
  </si>
  <si>
    <t>14（11）</t>
    <phoneticPr fontId="3"/>
  </si>
  <si>
    <t>15（12）</t>
    <phoneticPr fontId="3"/>
  </si>
  <si>
    <t>16（13）</t>
    <phoneticPr fontId="3"/>
  </si>
  <si>
    <t>17（14）</t>
    <phoneticPr fontId="3"/>
  </si>
  <si>
    <t>18（15）</t>
    <phoneticPr fontId="3"/>
  </si>
  <si>
    <t>19（16）</t>
    <phoneticPr fontId="3"/>
  </si>
  <si>
    <t>20（17）</t>
    <phoneticPr fontId="3"/>
  </si>
  <si>
    <t>21（18）</t>
    <phoneticPr fontId="3"/>
  </si>
  <si>
    <t>22（19）</t>
    <phoneticPr fontId="3"/>
  </si>
  <si>
    <t>23（20）</t>
    <phoneticPr fontId="3"/>
  </si>
  <si>
    <t>24（21）</t>
    <phoneticPr fontId="3"/>
  </si>
  <si>
    <t>25（22）</t>
    <phoneticPr fontId="3"/>
  </si>
  <si>
    <t>26（23）</t>
    <phoneticPr fontId="3"/>
  </si>
  <si>
    <t>27（24）</t>
    <phoneticPr fontId="3"/>
  </si>
  <si>
    <t>28（25）</t>
    <phoneticPr fontId="3"/>
  </si>
  <si>
    <t>29（26）</t>
    <phoneticPr fontId="3"/>
  </si>
  <si>
    <t>30（27）</t>
    <phoneticPr fontId="3"/>
  </si>
  <si>
    <t>31（28）</t>
    <phoneticPr fontId="3"/>
  </si>
  <si>
    <t>32（29）</t>
    <phoneticPr fontId="3"/>
  </si>
  <si>
    <t>33（30）</t>
    <phoneticPr fontId="3"/>
  </si>
  <si>
    <t>34（31）</t>
    <phoneticPr fontId="3"/>
  </si>
  <si>
    <t>35（32）</t>
    <phoneticPr fontId="3"/>
  </si>
  <si>
    <t>※厚生年金基金に加入している方の</t>
    <rPh sb="1" eb="3">
      <t>コウセイ</t>
    </rPh>
    <rPh sb="3" eb="5">
      <t>ネンキン</t>
    </rPh>
    <rPh sb="5" eb="7">
      <t>キキン</t>
    </rPh>
    <rPh sb="8" eb="10">
      <t>カニュウ</t>
    </rPh>
    <rPh sb="14" eb="15">
      <t>カタ</t>
    </rPh>
    <phoneticPr fontId="3"/>
  </si>
  <si>
    <t>　 厚生年金保険料率は、基金ごとに</t>
    <rPh sb="8" eb="9">
      <t>リョウ</t>
    </rPh>
    <rPh sb="9" eb="10">
      <t>リツ</t>
    </rPh>
    <rPh sb="12" eb="14">
      <t>キキン</t>
    </rPh>
    <phoneticPr fontId="3"/>
  </si>
  <si>
    <t>　 定められている免除保険料率</t>
    <phoneticPr fontId="3"/>
  </si>
  <si>
    <t xml:space="preserve">   （2.4％～5.0％）を控除した率となり</t>
    <phoneticPr fontId="3"/>
  </si>
  <si>
    <t xml:space="preserve">   ます。</t>
    <phoneticPr fontId="3"/>
  </si>
  <si>
    <t>　 加入する基金ごとに異なりますの</t>
    <phoneticPr fontId="3"/>
  </si>
  <si>
    <t>　 で、免除保険料率および厚生年金</t>
    <rPh sb="4" eb="6">
      <t>メンジョ</t>
    </rPh>
    <rPh sb="6" eb="8">
      <t>ホケン</t>
    </rPh>
    <rPh sb="8" eb="9">
      <t>リョウ</t>
    </rPh>
    <phoneticPr fontId="3"/>
  </si>
  <si>
    <t>　 基金の掛金については、加入する</t>
    <phoneticPr fontId="3"/>
  </si>
  <si>
    <t>　 厚生年金基金にお問い合わせ</t>
    <phoneticPr fontId="3"/>
  </si>
  <si>
    <t>　 ください。</t>
    <phoneticPr fontId="3"/>
  </si>
  <si>
    <t>◆等級欄の（　）内の数字は、厚生年金保険の標準報酬月額等級です。</t>
    <rPh sb="1" eb="3">
      <t>トウキュウ</t>
    </rPh>
    <rPh sb="3" eb="4">
      <t>ラン</t>
    </rPh>
    <rPh sb="8" eb="9">
      <t>ナイ</t>
    </rPh>
    <rPh sb="10" eb="12">
      <t>スウジ</t>
    </rPh>
    <rPh sb="14" eb="16">
      <t>コウセイ</t>
    </rPh>
    <rPh sb="16" eb="18">
      <t>ネンキン</t>
    </rPh>
    <rPh sb="18" eb="20">
      <t>ホケン</t>
    </rPh>
    <rPh sb="21" eb="23">
      <t>ヒョウジュン</t>
    </rPh>
    <rPh sb="23" eb="25">
      <t>ホウシュウ</t>
    </rPh>
    <rPh sb="25" eb="27">
      <t>ゲツガク</t>
    </rPh>
    <rPh sb="27" eb="29">
      <t>トウキュウ</t>
    </rPh>
    <phoneticPr fontId="3"/>
  </si>
  <si>
    <t>　4（1）等級の「報酬月額」欄は、厚生年金保険の場合「93,000円未満」と読み替えてください。</t>
    <rPh sb="5" eb="7">
      <t>トウキュウ</t>
    </rPh>
    <rPh sb="9" eb="11">
      <t>ホウシュウ</t>
    </rPh>
    <rPh sb="11" eb="13">
      <t>ゲツガク</t>
    </rPh>
    <rPh sb="14" eb="15">
      <t>ラン</t>
    </rPh>
    <rPh sb="17" eb="19">
      <t>コウセイ</t>
    </rPh>
    <rPh sb="19" eb="21">
      <t>ネンキン</t>
    </rPh>
    <rPh sb="21" eb="23">
      <t>ホケン</t>
    </rPh>
    <rPh sb="24" eb="26">
      <t>バアイ</t>
    </rPh>
    <rPh sb="33" eb="34">
      <t>エン</t>
    </rPh>
    <rPh sb="34" eb="36">
      <t>ミマン</t>
    </rPh>
    <rPh sb="38" eb="39">
      <t>ヨ</t>
    </rPh>
    <rPh sb="40" eb="41">
      <t>カ</t>
    </rPh>
    <phoneticPr fontId="3"/>
  </si>
  <si>
    <t>　35（32）等級の「報酬月額」欄は、厚生年金保険の場合「635,000円以上」と読み替えてください。</t>
    <rPh sb="7" eb="9">
      <t>トウキュウ</t>
    </rPh>
    <rPh sb="11" eb="13">
      <t>ホウシュウ</t>
    </rPh>
    <rPh sb="13" eb="15">
      <t>ゲツガク</t>
    </rPh>
    <rPh sb="16" eb="17">
      <t>ラン</t>
    </rPh>
    <rPh sb="19" eb="21">
      <t>コウセイ</t>
    </rPh>
    <rPh sb="21" eb="23">
      <t>ネンキン</t>
    </rPh>
    <rPh sb="23" eb="25">
      <t>ホケン</t>
    </rPh>
    <rPh sb="26" eb="28">
      <t>バアイ</t>
    </rPh>
    <rPh sb="36" eb="37">
      <t>エン</t>
    </rPh>
    <rPh sb="37" eb="39">
      <t>イジョウ</t>
    </rPh>
    <rPh sb="41" eb="42">
      <t>ヨ</t>
    </rPh>
    <rPh sb="43" eb="44">
      <t>カ</t>
    </rPh>
    <phoneticPr fontId="3"/>
  </si>
  <si>
    <t>◆令和３年度における全国健康保険協会の任意継続被保険者について、標準報酬月額の上限は、300,000円です。</t>
    <rPh sb="1" eb="3">
      <t>レイワ</t>
    </rPh>
    <rPh sb="4" eb="6">
      <t>ネンド</t>
    </rPh>
    <rPh sb="10" eb="12">
      <t>ゼンコク</t>
    </rPh>
    <rPh sb="12" eb="14">
      <t>ケンコウ</t>
    </rPh>
    <rPh sb="14" eb="16">
      <t>ホケン</t>
    </rPh>
    <rPh sb="16" eb="18">
      <t>キョウカイ</t>
    </rPh>
    <rPh sb="19" eb="21">
      <t>ニンイ</t>
    </rPh>
    <rPh sb="21" eb="23">
      <t>ケイゾク</t>
    </rPh>
    <rPh sb="23" eb="27">
      <t>ヒホケンシャ</t>
    </rPh>
    <rPh sb="32" eb="34">
      <t>ヒョウジュン</t>
    </rPh>
    <rPh sb="34" eb="36">
      <t>ホウシュウ</t>
    </rPh>
    <rPh sb="36" eb="38">
      <t>ゲツガク</t>
    </rPh>
    <rPh sb="39" eb="41">
      <t>ジョウゲン</t>
    </rPh>
    <rPh sb="50" eb="51">
      <t>エン</t>
    </rPh>
    <phoneticPr fontId="3"/>
  </si>
  <si>
    <t xml:space="preserve">  ○被保険者負担分（表の折半額の欄）に円未満の端数がある場合</t>
    <rPh sb="3" eb="7">
      <t>ヒホケンシャ</t>
    </rPh>
    <rPh sb="7" eb="9">
      <t>フタン</t>
    </rPh>
    <rPh sb="9" eb="10">
      <t>ブン</t>
    </rPh>
    <rPh sb="11" eb="12">
      <t>ヒョウ</t>
    </rPh>
    <rPh sb="13" eb="15">
      <t>セッパン</t>
    </rPh>
    <rPh sb="15" eb="16">
      <t>ガク</t>
    </rPh>
    <rPh sb="17" eb="18">
      <t>ラン</t>
    </rPh>
    <rPh sb="20" eb="21">
      <t>エン</t>
    </rPh>
    <rPh sb="21" eb="23">
      <t>ミマン</t>
    </rPh>
    <rPh sb="24" eb="26">
      <t>ハスウ</t>
    </rPh>
    <rPh sb="29" eb="31">
      <t>バアイ</t>
    </rPh>
    <phoneticPr fontId="3"/>
  </si>
  <si>
    <t>　  ①事業主が、給与から被保険者負担分を控除する場合、被保険者負担分の端数が50銭以下の場合は切り捨て、50銭を超える場合は切り上げて1円となります。</t>
    <rPh sb="4" eb="7">
      <t>ジギョウヌシ</t>
    </rPh>
    <rPh sb="9" eb="11">
      <t>キュウヨ</t>
    </rPh>
    <rPh sb="13" eb="17">
      <t>ヒホケンシャ</t>
    </rPh>
    <rPh sb="17" eb="19">
      <t>フタン</t>
    </rPh>
    <rPh sb="19" eb="20">
      <t>ブン</t>
    </rPh>
    <rPh sb="21" eb="23">
      <t>コウジョ</t>
    </rPh>
    <rPh sb="25" eb="27">
      <t>バアイ</t>
    </rPh>
    <rPh sb="28" eb="32">
      <t>ヒホケンシャ</t>
    </rPh>
    <rPh sb="32" eb="34">
      <t>フタン</t>
    </rPh>
    <rPh sb="34" eb="35">
      <t>ブン</t>
    </rPh>
    <rPh sb="36" eb="38">
      <t>ハスウ</t>
    </rPh>
    <rPh sb="41" eb="42">
      <t>セン</t>
    </rPh>
    <rPh sb="42" eb="44">
      <t>イカ</t>
    </rPh>
    <rPh sb="45" eb="47">
      <t>バアイ</t>
    </rPh>
    <rPh sb="48" eb="49">
      <t>キ</t>
    </rPh>
    <rPh sb="50" eb="51">
      <t>ス</t>
    </rPh>
    <rPh sb="55" eb="56">
      <t>セン</t>
    </rPh>
    <rPh sb="57" eb="58">
      <t>コ</t>
    </rPh>
    <rPh sb="60" eb="62">
      <t>バアイ</t>
    </rPh>
    <rPh sb="63" eb="64">
      <t>キ</t>
    </rPh>
    <rPh sb="65" eb="66">
      <t>ア</t>
    </rPh>
    <rPh sb="69" eb="70">
      <t>エン</t>
    </rPh>
    <phoneticPr fontId="3"/>
  </si>
  <si>
    <t>　  ②被保険者が、被保険者負担分を事業主へ現金で支払う場合、被保険者負担分の端数が50銭未満の場合は切り捨て、50銭以上の場合は切り上げて1円となります。</t>
    <rPh sb="4" eb="8">
      <t>ヒホケンシャ</t>
    </rPh>
    <rPh sb="10" eb="14">
      <t>ヒホケンシャ</t>
    </rPh>
    <rPh sb="14" eb="16">
      <t>フタン</t>
    </rPh>
    <rPh sb="16" eb="17">
      <t>ブン</t>
    </rPh>
    <rPh sb="18" eb="21">
      <t>ジギョウヌシ</t>
    </rPh>
    <rPh sb="22" eb="24">
      <t>ゲンキン</t>
    </rPh>
    <rPh sb="25" eb="27">
      <t>シハラ</t>
    </rPh>
    <rPh sb="28" eb="30">
      <t>バアイ</t>
    </rPh>
    <rPh sb="31" eb="35">
      <t>ヒホケンシャ</t>
    </rPh>
    <rPh sb="35" eb="37">
      <t>フタン</t>
    </rPh>
    <rPh sb="37" eb="38">
      <t>ブン</t>
    </rPh>
    <rPh sb="39" eb="41">
      <t>ハスウ</t>
    </rPh>
    <rPh sb="44" eb="45">
      <t>セン</t>
    </rPh>
    <rPh sb="45" eb="47">
      <t>ミマン</t>
    </rPh>
    <rPh sb="48" eb="50">
      <t>バアイ</t>
    </rPh>
    <rPh sb="51" eb="52">
      <t>キ</t>
    </rPh>
    <rPh sb="53" eb="54">
      <t>ス</t>
    </rPh>
    <rPh sb="58" eb="59">
      <t>セン</t>
    </rPh>
    <rPh sb="59" eb="61">
      <t>イジョウ</t>
    </rPh>
    <rPh sb="62" eb="64">
      <t>バアイ</t>
    </rPh>
    <rPh sb="65" eb="66">
      <t>キ</t>
    </rPh>
    <rPh sb="67" eb="68">
      <t>ア</t>
    </rPh>
    <rPh sb="71" eb="72">
      <t>エン</t>
    </rPh>
    <phoneticPr fontId="3"/>
  </si>
  <si>
    <t>　  （注）①、②にかかわらず、事業主と被保険者間で特約がある場合には、特約に基づき端数処理をすることができます。</t>
    <rPh sb="4" eb="5">
      <t>チュウ</t>
    </rPh>
    <rPh sb="16" eb="19">
      <t>ジギョウヌシ</t>
    </rPh>
    <rPh sb="20" eb="24">
      <t>ヒホケンシャ</t>
    </rPh>
    <rPh sb="24" eb="25">
      <t>カン</t>
    </rPh>
    <rPh sb="26" eb="28">
      <t>トクヤク</t>
    </rPh>
    <rPh sb="31" eb="33">
      <t>バアイ</t>
    </rPh>
    <rPh sb="36" eb="38">
      <t>トクヤク</t>
    </rPh>
    <rPh sb="39" eb="40">
      <t>モト</t>
    </rPh>
    <rPh sb="42" eb="44">
      <t>ハスウ</t>
    </rPh>
    <rPh sb="44" eb="46">
      <t>ショリ</t>
    </rPh>
    <phoneticPr fontId="3"/>
  </si>
  <si>
    <t xml:space="preserve">  ○納入告知書の保険料額</t>
    <rPh sb="3" eb="5">
      <t>ノウニュウ</t>
    </rPh>
    <rPh sb="5" eb="8">
      <t>コクチショ</t>
    </rPh>
    <rPh sb="9" eb="11">
      <t>ホケン</t>
    </rPh>
    <rPh sb="11" eb="12">
      <t>リョウ</t>
    </rPh>
    <rPh sb="12" eb="13">
      <t>ガク</t>
    </rPh>
    <phoneticPr fontId="3"/>
  </si>
  <si>
    <t xml:space="preserve">  　納入告知書の保険料額は、被保険者個々の保険料額を合算した金額になります。ただし、合算した金額に円未満の端数がある場合は、その端数を切り捨てた額となります。</t>
    <rPh sb="3" eb="5">
      <t>ノウニュウ</t>
    </rPh>
    <rPh sb="5" eb="8">
      <t>コクチショ</t>
    </rPh>
    <rPh sb="9" eb="11">
      <t>ホケン</t>
    </rPh>
    <rPh sb="11" eb="12">
      <t>リョウ</t>
    </rPh>
    <rPh sb="12" eb="13">
      <t>ガク</t>
    </rPh>
    <rPh sb="15" eb="19">
      <t>ヒホケンシャ</t>
    </rPh>
    <rPh sb="19" eb="21">
      <t>ココ</t>
    </rPh>
    <rPh sb="22" eb="24">
      <t>ホケン</t>
    </rPh>
    <rPh sb="24" eb="25">
      <t>リョウ</t>
    </rPh>
    <rPh sb="25" eb="26">
      <t>ガク</t>
    </rPh>
    <rPh sb="27" eb="29">
      <t>ガッサン</t>
    </rPh>
    <rPh sb="31" eb="33">
      <t>キンガク</t>
    </rPh>
    <rPh sb="43" eb="45">
      <t>ガッサン</t>
    </rPh>
    <rPh sb="47" eb="49">
      <t>キンガク</t>
    </rPh>
    <rPh sb="50" eb="51">
      <t>エン</t>
    </rPh>
    <rPh sb="51" eb="53">
      <t>ミマン</t>
    </rPh>
    <rPh sb="54" eb="56">
      <t>ハスウ</t>
    </rPh>
    <rPh sb="59" eb="61">
      <t>バアイ</t>
    </rPh>
    <rPh sb="65" eb="67">
      <t>ハスウ</t>
    </rPh>
    <rPh sb="68" eb="69">
      <t>キ</t>
    </rPh>
    <rPh sb="70" eb="71">
      <t>ス</t>
    </rPh>
    <rPh sb="73" eb="74">
      <t>ガク</t>
    </rPh>
    <phoneticPr fontId="3"/>
  </si>
  <si>
    <t xml:space="preserve">  ○賞与にかかる保険料額</t>
    <rPh sb="3" eb="5">
      <t>ショウヨ</t>
    </rPh>
    <rPh sb="9" eb="12">
      <t>ホケンリョウ</t>
    </rPh>
    <rPh sb="12" eb="13">
      <t>ガク</t>
    </rPh>
    <phoneticPr fontId="3"/>
  </si>
  <si>
    <t xml:space="preserve">  　賞与に係る保険料額は、賞与額から1,000円未満の端数を切り捨てた額（標準賞与額)に、保険料率を乗じた額となります。</t>
    <rPh sb="3" eb="5">
      <t>ショウヨ</t>
    </rPh>
    <rPh sb="6" eb="7">
      <t>カカ</t>
    </rPh>
    <rPh sb="8" eb="11">
      <t>ホケンリョウ</t>
    </rPh>
    <rPh sb="11" eb="12">
      <t>ガク</t>
    </rPh>
    <rPh sb="14" eb="16">
      <t>ショウヨ</t>
    </rPh>
    <rPh sb="16" eb="17">
      <t>ガク</t>
    </rPh>
    <rPh sb="24" eb="25">
      <t>エン</t>
    </rPh>
    <rPh sb="25" eb="27">
      <t>ミマン</t>
    </rPh>
    <rPh sb="28" eb="30">
      <t>ハスウ</t>
    </rPh>
    <rPh sb="31" eb="32">
      <t>キ</t>
    </rPh>
    <rPh sb="33" eb="34">
      <t>ス</t>
    </rPh>
    <rPh sb="36" eb="37">
      <t>ガク</t>
    </rPh>
    <rPh sb="38" eb="40">
      <t>ヒョウジュン</t>
    </rPh>
    <rPh sb="40" eb="42">
      <t>ショウヨ</t>
    </rPh>
    <rPh sb="42" eb="43">
      <t>ガク</t>
    </rPh>
    <rPh sb="46" eb="48">
      <t>ホケン</t>
    </rPh>
    <rPh sb="48" eb="49">
      <t>リョウ</t>
    </rPh>
    <rPh sb="49" eb="50">
      <t>リツ</t>
    </rPh>
    <rPh sb="51" eb="52">
      <t>ジョウ</t>
    </rPh>
    <rPh sb="54" eb="55">
      <t>ガク</t>
    </rPh>
    <phoneticPr fontId="3"/>
  </si>
  <si>
    <t xml:space="preserve">  　また、標準賞与額の上限は、健康保険は年間573万円（毎年4月1日から翌年3月31日までの累計額。）となり、厚生年金保険と子ども・子育て拠出金の場合は</t>
    <rPh sb="6" eb="8">
      <t>ヒョウジュン</t>
    </rPh>
    <rPh sb="8" eb="10">
      <t>ショウヨ</t>
    </rPh>
    <rPh sb="10" eb="11">
      <t>ガク</t>
    </rPh>
    <rPh sb="12" eb="14">
      <t>ジョウゲン</t>
    </rPh>
    <rPh sb="16" eb="18">
      <t>ケンコウ</t>
    </rPh>
    <rPh sb="18" eb="20">
      <t>ホケン</t>
    </rPh>
    <rPh sb="21" eb="23">
      <t>ネンカン</t>
    </rPh>
    <rPh sb="26" eb="27">
      <t>マン</t>
    </rPh>
    <rPh sb="27" eb="28">
      <t>エン</t>
    </rPh>
    <rPh sb="29" eb="31">
      <t>マイトシ</t>
    </rPh>
    <rPh sb="32" eb="33">
      <t>ガツ</t>
    </rPh>
    <rPh sb="34" eb="35">
      <t>ヒ</t>
    </rPh>
    <rPh sb="37" eb="39">
      <t>ヨクネン</t>
    </rPh>
    <rPh sb="40" eb="41">
      <t>ガツ</t>
    </rPh>
    <rPh sb="43" eb="44">
      <t>ヒ</t>
    </rPh>
    <rPh sb="47" eb="50">
      <t>ルイケイガク</t>
    </rPh>
    <rPh sb="56" eb="58">
      <t>コウセイ</t>
    </rPh>
    <rPh sb="58" eb="60">
      <t>ネンキン</t>
    </rPh>
    <rPh sb="60" eb="62">
      <t>ホケン</t>
    </rPh>
    <phoneticPr fontId="3"/>
  </si>
  <si>
    <t>　　月間150万円となります。　</t>
  </si>
  <si>
    <t>　○子ども・子育て拠出金</t>
    <rPh sb="2" eb="3">
      <t>コ</t>
    </rPh>
    <rPh sb="6" eb="8">
      <t>コソダ</t>
    </rPh>
    <rPh sb="9" eb="12">
      <t>キョシュツキン</t>
    </rPh>
    <phoneticPr fontId="3"/>
  </si>
  <si>
    <t>　　事業主の方は、児童手当の支給に要する費用等の一部として、子ども・子育て拠出金を負担いただくことになります。（被保険者の負担はありません。）</t>
    <rPh sb="2" eb="5">
      <t>ジギョウヌシ</t>
    </rPh>
    <rPh sb="6" eb="7">
      <t>カタ</t>
    </rPh>
    <rPh sb="9" eb="11">
      <t>ジドウ</t>
    </rPh>
    <rPh sb="11" eb="13">
      <t>テアテ</t>
    </rPh>
    <rPh sb="14" eb="16">
      <t>シキュウ</t>
    </rPh>
    <rPh sb="17" eb="18">
      <t>ヨウ</t>
    </rPh>
    <rPh sb="20" eb="22">
      <t>ヒヨウ</t>
    </rPh>
    <rPh sb="22" eb="23">
      <t>トウ</t>
    </rPh>
    <rPh sb="24" eb="26">
      <t>イチブ</t>
    </rPh>
    <rPh sb="30" eb="31">
      <t>コ</t>
    </rPh>
    <rPh sb="34" eb="36">
      <t>コソダ</t>
    </rPh>
    <rPh sb="37" eb="40">
      <t>キョシュツキン</t>
    </rPh>
    <rPh sb="41" eb="43">
      <t>フタン</t>
    </rPh>
    <rPh sb="56" eb="60">
      <t>ヒホケンシャ</t>
    </rPh>
    <rPh sb="61" eb="63">
      <t>フタン</t>
    </rPh>
    <phoneticPr fontId="3"/>
  </si>
  <si>
    <t>　　この子ども・子育て拠出金の額は、被保険者個々の厚生年金保険の標準報酬月額および標準賞与額に、拠出金率（0.36％）を乗じて得た額の総額となります。</t>
    <rPh sb="4" eb="5">
      <t>コ</t>
    </rPh>
    <rPh sb="8" eb="10">
      <t>コソダ</t>
    </rPh>
    <rPh sb="11" eb="14">
      <t>キョシュツキン</t>
    </rPh>
    <rPh sb="15" eb="16">
      <t>ガク</t>
    </rPh>
    <rPh sb="18" eb="22">
      <t>ヒホケンシャ</t>
    </rPh>
    <rPh sb="22" eb="23">
      <t>コ</t>
    </rPh>
    <rPh sb="25" eb="27">
      <t>コウセイ</t>
    </rPh>
    <rPh sb="27" eb="29">
      <t>ネンキン</t>
    </rPh>
    <rPh sb="29" eb="31">
      <t>ホケン</t>
    </rPh>
    <rPh sb="32" eb="34">
      <t>ヒョウジュン</t>
    </rPh>
    <rPh sb="34" eb="36">
      <t>ホウシュウ</t>
    </rPh>
    <rPh sb="36" eb="38">
      <t>ゲツガク</t>
    </rPh>
    <rPh sb="41" eb="43">
      <t>ヒョウジュン</t>
    </rPh>
    <rPh sb="43" eb="45">
      <t>ショウヨ</t>
    </rPh>
    <rPh sb="45" eb="46">
      <t>ガク</t>
    </rPh>
    <rPh sb="48" eb="51">
      <t>キョシュツキン</t>
    </rPh>
    <rPh sb="51" eb="52">
      <t>リツ</t>
    </rPh>
    <rPh sb="60" eb="61">
      <t>ジョウ</t>
    </rPh>
    <rPh sb="63" eb="64">
      <t>エ</t>
    </rPh>
    <rPh sb="65" eb="66">
      <t>ガク</t>
    </rPh>
    <rPh sb="67" eb="69">
      <t>ソウガク</t>
    </rPh>
    <phoneticPr fontId="3"/>
  </si>
  <si>
    <t>健保_標準報酬月額</t>
    <rPh sb="0" eb="2">
      <t>ケンポ</t>
    </rPh>
    <rPh sb="3" eb="5">
      <t>ヒョウジュン</t>
    </rPh>
    <rPh sb="5" eb="9">
      <t>ホウシュウゲツガク</t>
    </rPh>
    <phoneticPr fontId="3"/>
  </si>
  <si>
    <t>厚年_標準報酬月額</t>
    <rPh sb="0" eb="1">
      <t>コウ</t>
    </rPh>
    <rPh sb="1" eb="2">
      <t>ネン</t>
    </rPh>
    <rPh sb="3" eb="5">
      <t>ヒョウジュン</t>
    </rPh>
    <rPh sb="5" eb="9">
      <t>ホウシュウゲツガク</t>
    </rPh>
    <phoneticPr fontId="3"/>
  </si>
  <si>
    <t>健康保険料率</t>
    <rPh sb="0" eb="6">
      <t>ケンコウホケンリョウリツ</t>
    </rPh>
    <phoneticPr fontId="3"/>
  </si>
  <si>
    <t>介護保険料率</t>
    <rPh sb="0" eb="6">
      <t>カイゴホケンリョウリツ</t>
    </rPh>
    <phoneticPr fontId="3"/>
  </si>
  <si>
    <t>厚生年金保険料</t>
    <rPh sb="0" eb="2">
      <t>コウセイ</t>
    </rPh>
    <rPh sb="2" eb="4">
      <t>ネンキン</t>
    </rPh>
    <rPh sb="4" eb="7">
      <t>ホケンリョウ</t>
    </rPh>
    <phoneticPr fontId="3"/>
  </si>
  <si>
    <t>被保険者負担</t>
    <rPh sb="0" eb="4">
      <t>ヒホケンシャ</t>
    </rPh>
    <rPh sb="4" eb="6">
      <t>フタン</t>
    </rPh>
    <phoneticPr fontId="3"/>
  </si>
  <si>
    <t>会社負担</t>
    <rPh sb="0" eb="4">
      <t>カイシャフタン</t>
    </rPh>
    <phoneticPr fontId="3"/>
  </si>
  <si>
    <t>会社負担</t>
    <rPh sb="0" eb="2">
      <t>カイシャ</t>
    </rPh>
    <rPh sb="2" eb="4">
      <t>フタン</t>
    </rPh>
    <phoneticPr fontId="3"/>
  </si>
  <si>
    <t>子ども・子育て拠出金</t>
    <phoneticPr fontId="3"/>
  </si>
  <si>
    <t>所属</t>
    <rPh sb="0" eb="2">
      <t>ショゾク</t>
    </rPh>
    <phoneticPr fontId="3"/>
  </si>
  <si>
    <t>1ヶ月の基本給+手当</t>
    <rPh sb="2" eb="3">
      <t>ゲツ</t>
    </rPh>
    <rPh sb="4" eb="7">
      <t>キホンキュウ</t>
    </rPh>
    <rPh sb="8" eb="10">
      <t>テアテ</t>
    </rPh>
    <phoneticPr fontId="3"/>
  </si>
  <si>
    <t>雇用保険料率</t>
    <rPh sb="0" eb="6">
      <t>コヨウホケンリョウリツ</t>
    </rPh>
    <phoneticPr fontId="3"/>
  </si>
  <si>
    <t>個人負担</t>
    <rPh sb="0" eb="4">
      <t>コジンフタン</t>
    </rPh>
    <phoneticPr fontId="3"/>
  </si>
  <si>
    <t>分子</t>
    <rPh sb="0" eb="2">
      <t>ブンシ</t>
    </rPh>
    <phoneticPr fontId="3"/>
  </si>
  <si>
    <t>分母</t>
    <rPh sb="0" eb="2">
      <t>ブンボ</t>
    </rPh>
    <phoneticPr fontId="3"/>
  </si>
  <si>
    <t>料率</t>
    <rPh sb="0" eb="2">
      <t>リョウリツ</t>
    </rPh>
    <phoneticPr fontId="3"/>
  </si>
  <si>
    <t>支給</t>
    <rPh sb="0" eb="2">
      <t>シキュウ</t>
    </rPh>
    <phoneticPr fontId="3"/>
  </si>
  <si>
    <t>控除</t>
    <rPh sb="0" eb="2">
      <t>コウジョ</t>
    </rPh>
    <phoneticPr fontId="3"/>
  </si>
  <si>
    <t>人事部</t>
    <rPh sb="0" eb="3">
      <t>ジンジブ</t>
    </rPh>
    <phoneticPr fontId="3"/>
  </si>
  <si>
    <t>東京都千代田区千代田1-1</t>
    <phoneticPr fontId="3"/>
  </si>
  <si>
    <t>厚生年金番号</t>
    <rPh sb="0" eb="6">
      <t>コウセイネンキンバンゴウ</t>
    </rPh>
    <phoneticPr fontId="3"/>
  </si>
  <si>
    <t>休出時間</t>
    <phoneticPr fontId="3"/>
  </si>
  <si>
    <t>基本給</t>
    <phoneticPr fontId="3"/>
  </si>
  <si>
    <t>役職手当</t>
  </si>
  <si>
    <t>住宅手当</t>
  </si>
  <si>
    <t>家族手当</t>
  </si>
  <si>
    <t>休日出勤手当</t>
    <rPh sb="0" eb="2">
      <t>キュウジツ</t>
    </rPh>
    <rPh sb="2" eb="4">
      <t>シュッキン</t>
    </rPh>
    <rPh sb="4" eb="6">
      <t>テアテ</t>
    </rPh>
    <phoneticPr fontId="3"/>
  </si>
  <si>
    <t>深夜手当</t>
    <rPh sb="0" eb="2">
      <t>シンヤ</t>
    </rPh>
    <rPh sb="2" eb="4">
      <t>テアテ</t>
    </rPh>
    <phoneticPr fontId="3"/>
  </si>
  <si>
    <t>60時間超</t>
    <rPh sb="2" eb="4">
      <t>ジカン</t>
    </rPh>
    <rPh sb="4" eb="5">
      <t>チョウ</t>
    </rPh>
    <phoneticPr fontId="3"/>
  </si>
  <si>
    <t>通勤手当</t>
    <rPh sb="0" eb="4">
      <t>ツウキンテアテ</t>
    </rPh>
    <phoneticPr fontId="3"/>
  </si>
  <si>
    <t>総支給額</t>
    <rPh sb="0" eb="4">
      <t>ソウシキュウガク</t>
    </rPh>
    <phoneticPr fontId="3"/>
  </si>
  <si>
    <t>課税対象額</t>
    <rPh sb="0" eb="5">
      <t>カゼイタイショウガク</t>
    </rPh>
    <phoneticPr fontId="3"/>
  </si>
  <si>
    <t>健康保険料</t>
    <rPh sb="0" eb="5">
      <t>ケンコウホケンリョウ</t>
    </rPh>
    <phoneticPr fontId="3"/>
  </si>
  <si>
    <t>介護保険料</t>
    <rPh sb="0" eb="5">
      <t>カイゴホケンリョウ</t>
    </rPh>
    <phoneticPr fontId="3"/>
  </si>
  <si>
    <t>雇用保険料</t>
    <rPh sb="0" eb="5">
      <t>コヨウホケンリョウ</t>
    </rPh>
    <phoneticPr fontId="3"/>
  </si>
  <si>
    <t>住民税</t>
    <rPh sb="0" eb="3">
      <t>ジュウミンゼイ</t>
    </rPh>
    <phoneticPr fontId="3"/>
  </si>
  <si>
    <t>時給</t>
    <rPh sb="0" eb="2">
      <t>ジキュウ</t>
    </rPh>
    <phoneticPr fontId="3"/>
  </si>
  <si>
    <t>課税支給額</t>
    <rPh sb="0" eb="2">
      <t>カゼイ</t>
    </rPh>
    <rPh sb="2" eb="5">
      <t>シキュウガク</t>
    </rPh>
    <phoneticPr fontId="3"/>
  </si>
  <si>
    <t>欠勤控除</t>
    <rPh sb="0" eb="4">
      <t>ケッキンコウジョ</t>
    </rPh>
    <phoneticPr fontId="3"/>
  </si>
  <si>
    <t>控除額合計</t>
    <rPh sb="0" eb="3">
      <t>コウジョガク</t>
    </rPh>
    <rPh sb="3" eb="5">
      <t>ゴウケイ</t>
    </rPh>
    <phoneticPr fontId="3"/>
  </si>
  <si>
    <t>差引支給額</t>
    <rPh sb="0" eb="1">
      <t>サ</t>
    </rPh>
    <phoneticPr fontId="3"/>
  </si>
  <si>
    <t>割増賃金</t>
    <rPh sb="0" eb="4">
      <t>ワリマシチンギン</t>
    </rPh>
    <phoneticPr fontId="3"/>
  </si>
  <si>
    <t>その他支給</t>
    <rPh sb="2" eb="3">
      <t>タ</t>
    </rPh>
    <rPh sb="3" eb="5">
      <t>シキュウ</t>
    </rPh>
    <phoneticPr fontId="3"/>
  </si>
  <si>
    <t>税金</t>
    <rPh sb="0" eb="2">
      <t>ゼイキン</t>
    </rPh>
    <phoneticPr fontId="3"/>
  </si>
  <si>
    <t>社会保険料</t>
    <rPh sb="0" eb="5">
      <t>シャカイホケンリョウ</t>
    </rPh>
    <phoneticPr fontId="3"/>
  </si>
  <si>
    <t>〇〇手当</t>
    <rPh sb="2" eb="4">
      <t>テアテ</t>
    </rPh>
    <phoneticPr fontId="3"/>
  </si>
  <si>
    <t>〇〇控除</t>
  </si>
  <si>
    <t>〇〇控除</t>
    <rPh sb="2" eb="4">
      <t>コウジョ</t>
    </rPh>
    <phoneticPr fontId="3"/>
  </si>
  <si>
    <t>氏名</t>
    <phoneticPr fontId="3"/>
  </si>
  <si>
    <t>扶養</t>
    <rPh sb="0" eb="2">
      <t>フヨウ</t>
    </rPh>
    <phoneticPr fontId="3"/>
  </si>
  <si>
    <t>所得税</t>
    <phoneticPr fontId="3"/>
  </si>
  <si>
    <t>時給単価</t>
    <rPh sb="0" eb="2">
      <t>ジキュウ</t>
    </rPh>
    <rPh sb="2" eb="4">
      <t>タンカ</t>
    </rPh>
    <phoneticPr fontId="3"/>
  </si>
  <si>
    <t>時間外手当の計算式</t>
    <rPh sb="0" eb="3">
      <t>ジカンガイ</t>
    </rPh>
    <rPh sb="3" eb="5">
      <t>テアテ</t>
    </rPh>
    <rPh sb="6" eb="8">
      <t>ケイサン</t>
    </rPh>
    <rPh sb="8" eb="9">
      <t>シキ</t>
    </rPh>
    <phoneticPr fontId="3"/>
  </si>
  <si>
    <t>割増率</t>
    <rPh sb="0" eb="3">
      <t>ワリマシリツ</t>
    </rPh>
    <phoneticPr fontId="3"/>
  </si>
  <si>
    <t>種類</t>
    <rPh sb="0" eb="2">
      <t>シュルイ</t>
    </rPh>
    <phoneticPr fontId="3"/>
  </si>
  <si>
    <t>深夜割増</t>
    <rPh sb="0" eb="2">
      <t>シンヤ</t>
    </rPh>
    <rPh sb="2" eb="4">
      <t>ワリマシ</t>
    </rPh>
    <phoneticPr fontId="3"/>
  </si>
  <si>
    <t>時間</t>
    <rPh sb="0" eb="2">
      <t>ジカン</t>
    </rPh>
    <phoneticPr fontId="3"/>
  </si>
  <si>
    <t>役員報酬</t>
    <rPh sb="0" eb="4">
      <t>ヤクインホウシュウ</t>
    </rPh>
    <phoneticPr fontId="3"/>
  </si>
  <si>
    <t>法内時間外手当</t>
    <rPh sb="0" eb="2">
      <t>ホウナイ</t>
    </rPh>
    <rPh sb="2" eb="5">
      <t>ジカンガイ</t>
    </rPh>
    <rPh sb="5" eb="7">
      <t>テアテ</t>
    </rPh>
    <phoneticPr fontId="3"/>
  </si>
  <si>
    <t>法外時間外手当</t>
    <rPh sb="0" eb="2">
      <t>ホウガイ</t>
    </rPh>
    <rPh sb="2" eb="7">
      <t>ジカンガイテアテ</t>
    </rPh>
    <phoneticPr fontId="3"/>
  </si>
  <si>
    <t>法外残業</t>
    <rPh sb="0" eb="2">
      <t>ホウガイ</t>
    </rPh>
    <rPh sb="2" eb="4">
      <t>ザンギョウ</t>
    </rPh>
    <phoneticPr fontId="3"/>
  </si>
  <si>
    <t>法内残業</t>
    <rPh sb="0" eb="2">
      <t>ホウナイ</t>
    </rPh>
    <rPh sb="2" eb="4">
      <t>ザンギョウ</t>
    </rPh>
    <phoneticPr fontId="3"/>
  </si>
  <si>
    <t>深夜時間</t>
    <rPh sb="2" eb="4">
      <t>ジカン</t>
    </rPh>
    <phoneticPr fontId="3"/>
  </si>
  <si>
    <t>有休</t>
    <rPh sb="0" eb="2">
      <t>ユウキュウ</t>
    </rPh>
    <phoneticPr fontId="3"/>
  </si>
  <si>
    <t>1ヶ月の平均所定労働時間</t>
    <rPh sb="2" eb="3">
      <t>ゲツ</t>
    </rPh>
    <rPh sb="4" eb="6">
      <t>ヘイキン</t>
    </rPh>
    <rPh sb="6" eb="12">
      <t>ショテイロウドウジカン</t>
    </rPh>
    <phoneticPr fontId="3"/>
  </si>
  <si>
    <t>項目</t>
    <rPh sb="0" eb="2">
      <t>コウモク</t>
    </rPh>
    <phoneticPr fontId="3"/>
  </si>
  <si>
    <t>年調過不足</t>
    <rPh sb="0" eb="1">
      <t>トシ</t>
    </rPh>
    <rPh sb="1" eb="2">
      <t>チョウ</t>
    </rPh>
    <rPh sb="2" eb="5">
      <t>カブソク</t>
    </rPh>
    <phoneticPr fontId="3"/>
  </si>
  <si>
    <t>残業基礎フラグ</t>
    <rPh sb="0" eb="2">
      <t>ザンギョウ</t>
    </rPh>
    <rPh sb="2" eb="4">
      <t>キソ</t>
    </rPh>
    <phoneticPr fontId="3"/>
  </si>
  <si>
    <t>1=含む　0＝含まない</t>
    <rPh sb="2" eb="3">
      <t>フク</t>
    </rPh>
    <rPh sb="7" eb="8">
      <t>フク</t>
    </rPh>
    <phoneticPr fontId="3"/>
  </si>
  <si>
    <r>
      <t>月　額　表</t>
    </r>
    <r>
      <rPr>
        <sz val="14"/>
        <rFont val="ＭＳ Ｐゴシック"/>
        <family val="3"/>
        <charset val="128"/>
      </rPr>
      <t>（平成24年３月31日財務省告示第115号別表第一</t>
    </r>
    <r>
      <rPr>
        <sz val="12"/>
        <rFont val="ＭＳ Ｐゴシック"/>
        <family val="3"/>
        <charset val="128"/>
      </rPr>
      <t>（平成31年３月29日財務省告示第97号改正）</t>
    </r>
    <r>
      <rPr>
        <sz val="14"/>
        <rFont val="ＭＳ Ｐゴシック"/>
        <family val="3"/>
        <charset val="128"/>
      </rPr>
      <t>）</t>
    </r>
    <rPh sb="0" eb="1">
      <t>ツキ</t>
    </rPh>
    <rPh sb="2" eb="3">
      <t>ガク</t>
    </rPh>
    <rPh sb="4" eb="5">
      <t>ヒョウ</t>
    </rPh>
    <rPh sb="6" eb="8">
      <t>ヘイセイ</t>
    </rPh>
    <rPh sb="10" eb="11">
      <t>ネン</t>
    </rPh>
    <rPh sb="12" eb="13">
      <t>ガツ</t>
    </rPh>
    <rPh sb="15" eb="16">
      <t>ニチ</t>
    </rPh>
    <rPh sb="16" eb="19">
      <t>ザイムショウ</t>
    </rPh>
    <rPh sb="19" eb="21">
      <t>コクジ</t>
    </rPh>
    <rPh sb="21" eb="22">
      <t>ダイ</t>
    </rPh>
    <rPh sb="25" eb="26">
      <t>ゴウ</t>
    </rPh>
    <rPh sb="26" eb="28">
      <t>ベッピョウ</t>
    </rPh>
    <rPh sb="28" eb="30">
      <t>ダイイチ</t>
    </rPh>
    <rPh sb="31" eb="33">
      <t>ヘイセイ</t>
    </rPh>
    <rPh sb="35" eb="36">
      <t>ネン</t>
    </rPh>
    <rPh sb="37" eb="38">
      <t>ガツ</t>
    </rPh>
    <rPh sb="40" eb="41">
      <t>ニチ</t>
    </rPh>
    <rPh sb="41" eb="44">
      <t>ザイムショウ</t>
    </rPh>
    <rPh sb="44" eb="46">
      <t>コクジ</t>
    </rPh>
    <rPh sb="46" eb="47">
      <t>ダイ</t>
    </rPh>
    <rPh sb="49" eb="50">
      <t>ゴウ</t>
    </rPh>
    <rPh sb="50" eb="52">
      <t>カイセイ</t>
    </rPh>
    <phoneticPr fontId="19"/>
  </si>
  <si>
    <t xml:space="preserve">   その月の社会保</t>
  </si>
  <si>
    <t>甲</t>
  </si>
  <si>
    <t>　</t>
  </si>
  <si>
    <t xml:space="preserve">   険料等控除後の</t>
    <rPh sb="5" eb="6">
      <t>トウ</t>
    </rPh>
    <phoneticPr fontId="19"/>
  </si>
  <si>
    <t>扶        養        親        族        等        の        数</t>
  </si>
  <si>
    <t>乙</t>
  </si>
  <si>
    <t xml:space="preserve">   給与等の金額</t>
    <rPh sb="3" eb="5">
      <t>キュウヨ</t>
    </rPh>
    <phoneticPr fontId="19"/>
  </si>
  <si>
    <t>0  人</t>
  </si>
  <si>
    <t>1  人</t>
  </si>
  <si>
    <t>2  人</t>
  </si>
  <si>
    <t>3  人</t>
  </si>
  <si>
    <t>4  人</t>
  </si>
  <si>
    <t>5  人</t>
  </si>
  <si>
    <t>6  人</t>
  </si>
  <si>
    <t>7  人</t>
  </si>
  <si>
    <t>以  上</t>
  </si>
  <si>
    <t>未  満</t>
  </si>
  <si>
    <t>税                                            額</t>
  </si>
  <si>
    <t>税  額</t>
  </si>
  <si>
    <t>円</t>
  </si>
  <si>
    <t>円未満</t>
  </si>
  <si>
    <t>その月の社会保険料等控除後の給与等の金額の3.063％に相当する金額</t>
    <phoneticPr fontId="19"/>
  </si>
  <si>
    <t>259,800円に、その月の社会保険料等控除後の給与等の
金額のうち
740,000円を
超える金額の40.84％に相当する金額を加算した金額</t>
    <phoneticPr fontId="19"/>
  </si>
  <si>
    <t xml:space="preserve"> 740,000円を超え</t>
    <phoneticPr fontId="19"/>
  </si>
  <si>
    <t xml:space="preserve"> 740,000円の場合の税額に、その月の社会保険料等控除後の給与等の金額のうち</t>
    <phoneticPr fontId="19"/>
  </si>
  <si>
    <t xml:space="preserve"> 780,000円に満た</t>
    <phoneticPr fontId="19"/>
  </si>
  <si>
    <t xml:space="preserve"> 740,000円を超える金額の20.42％に相当する金額を加算した金額</t>
    <phoneticPr fontId="19"/>
  </si>
  <si>
    <t xml:space="preserve"> ない金額</t>
  </si>
  <si>
    <t xml:space="preserve"> </t>
  </si>
  <si>
    <t>円</t>
    <rPh sb="0" eb="1">
      <t>エン</t>
    </rPh>
    <phoneticPr fontId="19"/>
  </si>
  <si>
    <t xml:space="preserve"> 780,000円を超え</t>
    <phoneticPr fontId="19"/>
  </si>
  <si>
    <t xml:space="preserve"> 780,000円の場合の税額に、その月の社会保険料等控除後の給与等の金額のうち</t>
    <phoneticPr fontId="19"/>
  </si>
  <si>
    <t xml:space="preserve"> 950,000円に満た</t>
    <phoneticPr fontId="19"/>
  </si>
  <si>
    <t xml:space="preserve"> 780,000円を超える金額の23.483％に相当する金額を加算した金額</t>
    <phoneticPr fontId="19"/>
  </si>
  <si>
    <t xml:space="preserve"> 950,000円を超え</t>
    <phoneticPr fontId="19"/>
  </si>
  <si>
    <t xml:space="preserve"> 950,000円の場合の税額に、その月の社会保険料等控除後の給与等の金額のうち</t>
    <phoneticPr fontId="19"/>
  </si>
  <si>
    <t xml:space="preserve"> 1,700,000円に満た</t>
    <phoneticPr fontId="19"/>
  </si>
  <si>
    <t xml:space="preserve"> 950,000円を超える金額の33.693％に相当する金額を加算した金額</t>
    <phoneticPr fontId="19"/>
  </si>
  <si>
    <t>651,900円に、その月の社会保険料等控除後の給与等の
金額のうち
1,700,000円を超える金額の45.945％に相当する金額を加算した金額</t>
    <phoneticPr fontId="19"/>
  </si>
  <si>
    <t xml:space="preserve"> 1,700,000円を超え</t>
    <phoneticPr fontId="19"/>
  </si>
  <si>
    <t xml:space="preserve"> 1,700,000円の場合の税額に、その月の社会保険料等控除後の給与等の金額のうち</t>
    <phoneticPr fontId="19"/>
  </si>
  <si>
    <t xml:space="preserve"> 2,170,000円に満た</t>
    <phoneticPr fontId="19"/>
  </si>
  <si>
    <t xml:space="preserve"> 1,700,000円を超える金額の40.84％に相当する金額を加算した金額</t>
    <phoneticPr fontId="19"/>
  </si>
  <si>
    <t xml:space="preserve"> 2,170,000円を超え</t>
    <phoneticPr fontId="19"/>
  </si>
  <si>
    <t xml:space="preserve"> 2,170,000円の場合の税額に、その月の社会保険料等控除後の給与等の金額のうち</t>
    <phoneticPr fontId="19"/>
  </si>
  <si>
    <t xml:space="preserve"> 2,210,000円に満た</t>
    <phoneticPr fontId="19"/>
  </si>
  <si>
    <t xml:space="preserve"> 2,170,000円を超える金額の40.84％に相当する金額を加算した金額</t>
    <phoneticPr fontId="19"/>
  </si>
  <si>
    <t xml:space="preserve"> 2,210,000円を超え</t>
    <phoneticPr fontId="19"/>
  </si>
  <si>
    <t xml:space="preserve"> 2,210,000円の場合の税額に、その月の社会保険料等控除後の給与等の金額のうち</t>
    <phoneticPr fontId="19"/>
  </si>
  <si>
    <t xml:space="preserve"> 2,250,000円に満た</t>
    <phoneticPr fontId="19"/>
  </si>
  <si>
    <t xml:space="preserve"> 2,210,000円を超える金額の40.84％に相当する金額を加算した金額</t>
    <phoneticPr fontId="19"/>
  </si>
  <si>
    <t xml:space="preserve"> 2,250,000円を超え</t>
    <phoneticPr fontId="19"/>
  </si>
  <si>
    <t xml:space="preserve"> 2,250,000円の場合の税額に、その月の社会保険料等控除後の給与等の金額のうち</t>
    <phoneticPr fontId="19"/>
  </si>
  <si>
    <t xml:space="preserve"> 3,500,000円に満た</t>
    <phoneticPr fontId="19"/>
  </si>
  <si>
    <t xml:space="preserve"> 2,250,000円を超える金額の40.84％に相当する金額を加算した金額</t>
    <phoneticPr fontId="19"/>
  </si>
  <si>
    <t xml:space="preserve"> 3,500,000円を超え</t>
    <phoneticPr fontId="19"/>
  </si>
  <si>
    <t xml:space="preserve"> 3,500,000円の場合の税額に、その月の社会保険料等控除後の給与等の金額のうち</t>
    <phoneticPr fontId="19"/>
  </si>
  <si>
    <t xml:space="preserve"> る金額</t>
    <rPh sb="2" eb="4">
      <t>キンガク</t>
    </rPh>
    <phoneticPr fontId="19"/>
  </si>
  <si>
    <t xml:space="preserve"> 3,500,000円を超える金額の45.945％に相当する金額を加算した金額</t>
    <phoneticPr fontId="19"/>
  </si>
  <si>
    <t>従たる給与につ
いての扶養控除
等申告書が提出
されている場合
には、当該申告
書に記載された
扶養親族等の数
に応じ、扶養親
族等１人ごとに
1,610円を、上の
各欄によって求
めた税額から
控除した金額</t>
    <phoneticPr fontId="19"/>
  </si>
  <si>
    <t>　扶養親族等の数が７人を超える場合には、扶養親族等の数が７人の場合の税額から、その７人を超える</t>
    <phoneticPr fontId="19"/>
  </si>
  <si>
    <t>　１人ごとに1,610円を控除した金額</t>
    <phoneticPr fontId="19"/>
  </si>
  <si>
    <t>(注)  この表における用語の意味は、次のとおりです。</t>
    <rPh sb="12" eb="14">
      <t>ヨウゴ</t>
    </rPh>
    <rPh sb="15" eb="17">
      <t>イミ</t>
    </rPh>
    <rPh sb="19" eb="20">
      <t>ツギ</t>
    </rPh>
    <phoneticPr fontId="19"/>
  </si>
  <si>
    <t>　１　「扶養親族」とは、源泉控除対象配偶者及び控除対象扶養親族をいいます。</t>
    <rPh sb="4" eb="6">
      <t>フヨウ</t>
    </rPh>
    <rPh sb="6" eb="8">
      <t>シンゾク</t>
    </rPh>
    <phoneticPr fontId="19"/>
  </si>
  <si>
    <t>　２　「社会保険料等」とは、所得税法第74条第２項（社会保険料控除）に規定する社会保険料及び同法第75条第２項（小規模企業共済等掛金控除）に規定す</t>
    <rPh sb="4" eb="6">
      <t>シャカイ</t>
    </rPh>
    <rPh sb="6" eb="9">
      <t>ホケンリョウ</t>
    </rPh>
    <rPh sb="9" eb="10">
      <t>トウ</t>
    </rPh>
    <rPh sb="14" eb="16">
      <t>ショトク</t>
    </rPh>
    <rPh sb="16" eb="18">
      <t>ゼイホウ</t>
    </rPh>
    <rPh sb="18" eb="19">
      <t>ダイ</t>
    </rPh>
    <rPh sb="21" eb="22">
      <t>ジョウ</t>
    </rPh>
    <rPh sb="22" eb="23">
      <t>ダイ</t>
    </rPh>
    <rPh sb="24" eb="25">
      <t>コウ</t>
    </rPh>
    <rPh sb="26" eb="28">
      <t>シャカイ</t>
    </rPh>
    <rPh sb="28" eb="31">
      <t>ホケンリョウ</t>
    </rPh>
    <rPh sb="31" eb="33">
      <t>コウジョ</t>
    </rPh>
    <rPh sb="35" eb="37">
      <t>キテイ</t>
    </rPh>
    <rPh sb="39" eb="41">
      <t>シャカイ</t>
    </rPh>
    <rPh sb="41" eb="44">
      <t>ホケンリョウ</t>
    </rPh>
    <rPh sb="44" eb="45">
      <t>オヨ</t>
    </rPh>
    <rPh sb="46" eb="48">
      <t>ドウホウ</t>
    </rPh>
    <rPh sb="48" eb="49">
      <t>ダイ</t>
    </rPh>
    <rPh sb="51" eb="52">
      <t>ジョウ</t>
    </rPh>
    <rPh sb="52" eb="53">
      <t>ダイ</t>
    </rPh>
    <rPh sb="54" eb="55">
      <t>コウ</t>
    </rPh>
    <rPh sb="56" eb="59">
      <t>ショウキボ</t>
    </rPh>
    <rPh sb="59" eb="61">
      <t>キギョウ</t>
    </rPh>
    <rPh sb="61" eb="63">
      <t>キョウサイ</t>
    </rPh>
    <rPh sb="63" eb="64">
      <t>トウ</t>
    </rPh>
    <rPh sb="64" eb="66">
      <t>カケキン</t>
    </rPh>
    <rPh sb="66" eb="68">
      <t>コウジョ</t>
    </rPh>
    <rPh sb="70" eb="72">
      <t>キテイ</t>
    </rPh>
    <phoneticPr fontId="19"/>
  </si>
  <si>
    <t>　　る小規模企業共済等掛金をいいます。</t>
    <phoneticPr fontId="19"/>
  </si>
  <si>
    <t>(備考）  税額の求め方は、次のとおりです。</t>
    <phoneticPr fontId="19"/>
  </si>
  <si>
    <t xml:space="preserve">   1　 「給与所得者の扶養控除等申告書」（以下この表において「扶養控除等申告書」といいます。）の提出があった人</t>
    <phoneticPr fontId="19"/>
  </si>
  <si>
    <t xml:space="preserve">     (1)  まず、その人のその月の給与等の金額から、その給与等の金額から控除される社会保険料等の金額を控除した金額を求めます。</t>
    <rPh sb="50" eb="51">
      <t>トウ</t>
    </rPh>
    <phoneticPr fontId="19"/>
  </si>
  <si>
    <t xml:space="preserve">     (2)  次に、扶養控除等申告書により申告された扶養親族等（その申告書に記載がされていないものとされる源泉控除対象配偶者を除きます。また、扶養</t>
    <rPh sb="37" eb="39">
      <t>シンコク</t>
    </rPh>
    <rPh sb="39" eb="40">
      <t>ショ</t>
    </rPh>
    <rPh sb="41" eb="43">
      <t>キサイ</t>
    </rPh>
    <phoneticPr fontId="19"/>
  </si>
  <si>
    <t>　　　　親族等が国外居住親族である場合には、親族に該当する旨を証する書類が扶養控除等申告書に添付され、又は当該書類が扶養控除等申告書の提出の際</t>
    <phoneticPr fontId="19"/>
  </si>
  <si>
    <t>　　　　に提示された扶養親族等に限ります。）の数が７人以下である場合には、(1)により求めた金額に応じて「その月の社会保険料等控除後の給与等の金</t>
    <rPh sb="10" eb="12">
      <t>フヨウ</t>
    </rPh>
    <rPh sb="12" eb="15">
      <t>シンゾクトウ</t>
    </rPh>
    <rPh sb="16" eb="17">
      <t>カギ</t>
    </rPh>
    <phoneticPr fontId="19"/>
  </si>
  <si>
    <t>　　　　額」欄の該当する行を求め、その行と扶養親族等の数に応じた甲欄の該当欄との交わるところに記載されている金額を求めます。これが求める税額で</t>
    <phoneticPr fontId="19"/>
  </si>
  <si>
    <t>　　　　す。</t>
    <phoneticPr fontId="19"/>
  </si>
  <si>
    <t xml:space="preserve">     (3)  扶養控除等申告書により申告された扶養親族等の数が７人を超える場合には、(1)により求めた金額に応じて、扶養親族等の数が７人であるものとし</t>
    <phoneticPr fontId="19"/>
  </si>
  <si>
    <t xml:space="preserve">        て(2)により求めた税額から、扶養親族等の数が７人を超える１人ごとに1,610円を控除した金額を求めます。これが求める税額です。</t>
    <phoneticPr fontId="19"/>
  </si>
  <si>
    <t xml:space="preserve">     (4)  (2)及び(3)の場合において、扶養控除等申告書にその人が障害者（特別障害者を含みます。）、寡婦、ひとり親又は勤労学生に該当する旨の記載が</t>
    <rPh sb="62" eb="63">
      <t>オヤ</t>
    </rPh>
    <rPh sb="65" eb="67">
      <t>キンロウ</t>
    </rPh>
    <rPh sb="68" eb="69">
      <t>セイ</t>
    </rPh>
    <rPh sb="70" eb="72">
      <t>ガイトウ</t>
    </rPh>
    <rPh sb="74" eb="75">
      <t>ムネ</t>
    </rPh>
    <rPh sb="76" eb="78">
      <t>キサイ</t>
    </rPh>
    <phoneticPr fontId="19"/>
  </si>
  <si>
    <t xml:space="preserve">        あるときは、扶養親族等の数にこれらの一に該当するごとに１人を加算した数を、扶養控除等申告書にその人の同一生計配偶者又は扶養親族のうちに</t>
    <rPh sb="58" eb="60">
      <t>ドウイツ</t>
    </rPh>
    <rPh sb="60" eb="62">
      <t>セイケイ</t>
    </rPh>
    <rPh sb="62" eb="63">
      <t>クバ</t>
    </rPh>
    <rPh sb="64" eb="65">
      <t>シャ</t>
    </rPh>
    <rPh sb="65" eb="66">
      <t>マタ</t>
    </rPh>
    <rPh sb="67" eb="69">
      <t>フヨウ</t>
    </rPh>
    <rPh sb="69" eb="71">
      <t>シンゾク</t>
    </rPh>
    <phoneticPr fontId="19"/>
  </si>
  <si>
    <t xml:space="preserve">        障害者（特別障害者を含みます。）又は同居特別障害者（障害者（特別障害者を含みます。）又は同居特別障害者が国外居住親族である場合には、親</t>
    <rPh sb="34" eb="37">
      <t>ショウガイシャ</t>
    </rPh>
    <rPh sb="38" eb="40">
      <t>トクベツ</t>
    </rPh>
    <rPh sb="40" eb="43">
      <t>ショウガイシャ</t>
    </rPh>
    <rPh sb="44" eb="45">
      <t>フク</t>
    </rPh>
    <rPh sb="50" eb="51">
      <t>マタ</t>
    </rPh>
    <rPh sb="52" eb="54">
      <t>ドウキョ</t>
    </rPh>
    <rPh sb="54" eb="56">
      <t>トクベツ</t>
    </rPh>
    <rPh sb="56" eb="59">
      <t>ショウガイシャ</t>
    </rPh>
    <rPh sb="60" eb="62">
      <t>コクガイ</t>
    </rPh>
    <rPh sb="62" eb="64">
      <t>キョジュウ</t>
    </rPh>
    <rPh sb="64" eb="66">
      <t>シンゾク</t>
    </rPh>
    <rPh sb="69" eb="71">
      <t>バアイ</t>
    </rPh>
    <rPh sb="74" eb="75">
      <t>オヤ</t>
    </rPh>
    <phoneticPr fontId="19"/>
  </si>
  <si>
    <t>　　　　族に該当する旨を証する書類が扶養控除等申告書に添付され、又は当該書類が扶養控除等申告書の提出の際に提示された障害者（特別障害者を含みま</t>
    <rPh sb="6" eb="8">
      <t>ガイトウ</t>
    </rPh>
    <rPh sb="10" eb="11">
      <t>ムネ</t>
    </rPh>
    <rPh sb="12" eb="13">
      <t>ショウ</t>
    </rPh>
    <rPh sb="15" eb="17">
      <t>ショルイ</t>
    </rPh>
    <rPh sb="58" eb="60">
      <t>ショウガイ</t>
    </rPh>
    <rPh sb="60" eb="61">
      <t>シャ</t>
    </rPh>
    <rPh sb="62" eb="64">
      <t>トクベツ</t>
    </rPh>
    <rPh sb="64" eb="67">
      <t>ショウガイシャ</t>
    </rPh>
    <rPh sb="68" eb="69">
      <t>フク</t>
    </rPh>
    <phoneticPr fontId="19"/>
  </si>
  <si>
    <t>　　　　す。）又は同居特別障害者に限ります。）に該当する人がいる旨の記載があるときは、扶養親族等の数にこれらの一に該当するごとに１人を加算した</t>
    <rPh sb="65" eb="66">
      <t>ニン</t>
    </rPh>
    <rPh sb="67" eb="69">
      <t>カサン</t>
    </rPh>
    <phoneticPr fontId="19"/>
  </si>
  <si>
    <t xml:space="preserve">      　数を、それぞれ(2)及び(3)の扶養親族等の数とします。</t>
    <phoneticPr fontId="19"/>
  </si>
  <si>
    <t xml:space="preserve">   2  扶養控除等申告書の提出がない人（「従たる給与についての扶養控除等申告書」の提出があった人を含みます。）</t>
    <phoneticPr fontId="19"/>
  </si>
  <si>
    <t xml:space="preserve">    　その人のその月の給与等の金額から、その給与等の金額から控除される社会保険料等の金額を控除し、その控除後の金額に応じた「その月の社会保険料</t>
    <rPh sb="42" eb="43">
      <t>トウ</t>
    </rPh>
    <phoneticPr fontId="19"/>
  </si>
  <si>
    <t xml:space="preserve">    等控除後の給与等の金額」欄の該当する行と乙欄との交わるところに記載されている金額（「従たる給与についての扶養控除等申告書」の提出があった場</t>
    <phoneticPr fontId="19"/>
  </si>
  <si>
    <t xml:space="preserve">    合には、その申告書により申告された扶養親族等（その申告書に記載がされていないものとされる源泉控除対象配偶者を除きます。）の数に応じ、扶養親　　</t>
    <phoneticPr fontId="19"/>
  </si>
  <si>
    <t>　　族等１人ごとに1,610円を控除した金額）を求めます。これが求める税額です。</t>
    <phoneticPr fontId="19"/>
  </si>
  <si>
    <t>年末調整</t>
    <rPh sb="0" eb="4">
      <t>ネンマツチョウセイ</t>
    </rPh>
    <phoneticPr fontId="3"/>
  </si>
  <si>
    <t>その他控除</t>
    <rPh sb="2" eb="3">
      <t>タ</t>
    </rPh>
    <rPh sb="3" eb="5">
      <t>コウジョ</t>
    </rPh>
    <phoneticPr fontId="3"/>
  </si>
  <si>
    <t>1=課税　0＝非課税</t>
    <rPh sb="2" eb="4">
      <t>カゼイ</t>
    </rPh>
    <rPh sb="7" eb="10">
      <t>ヒカゼイ</t>
    </rPh>
    <phoneticPr fontId="3"/>
  </si>
  <si>
    <t>課税・非課税</t>
    <rPh sb="0" eb="2">
      <t>カゼイ</t>
    </rPh>
    <rPh sb="3" eb="6">
      <t>ヒカゼイ</t>
    </rPh>
    <phoneticPr fontId="3"/>
  </si>
  <si>
    <t>非課税計</t>
    <rPh sb="0" eb="3">
      <t>ヒカゼイ</t>
    </rPh>
    <rPh sb="3" eb="4">
      <t>ケイ</t>
    </rPh>
    <phoneticPr fontId="3"/>
  </si>
  <si>
    <t>年齢</t>
    <rPh sb="0" eb="2">
      <t>ネンレイ</t>
    </rPh>
    <phoneticPr fontId="3"/>
  </si>
  <si>
    <t>勤怠(日数)</t>
    <rPh sb="0" eb="2">
      <t>キンタイ</t>
    </rPh>
    <rPh sb="3" eb="5">
      <t>ニッスウ</t>
    </rPh>
    <phoneticPr fontId="3"/>
  </si>
  <si>
    <t>勤怠(時間)</t>
    <rPh sb="0" eb="2">
      <t>キンタイ</t>
    </rPh>
    <rPh sb="3" eb="5">
      <t>ジカン</t>
    </rPh>
    <phoneticPr fontId="3"/>
  </si>
  <si>
    <t>有給休暇</t>
    <rPh sb="0" eb="4">
      <t>ユウキュウキュウカ</t>
    </rPh>
    <phoneticPr fontId="3"/>
  </si>
  <si>
    <t>2ヶ月徴収</t>
    <rPh sb="2" eb="3">
      <t>ゲツ</t>
    </rPh>
    <rPh sb="3" eb="5">
      <t>チョウシュウ</t>
    </rPh>
    <phoneticPr fontId="2"/>
  </si>
  <si>
    <t>〇</t>
  </si>
  <si>
    <t>〇</t>
    <phoneticPr fontId="2"/>
  </si>
  <si>
    <t>2ヶ月徴収</t>
    <rPh sb="2" eb="3">
      <t>ゲツ</t>
    </rPh>
    <rPh sb="3" eb="5">
      <t>チョウシュウ</t>
    </rPh>
    <phoneticPr fontId="3"/>
  </si>
  <si>
    <t>介護保険(退)</t>
    <rPh sb="0" eb="4">
      <t>カイゴホケン</t>
    </rPh>
    <rPh sb="5" eb="6">
      <t>タイ</t>
    </rPh>
    <phoneticPr fontId="3"/>
  </si>
  <si>
    <t>健康保険(退)</t>
    <rPh sb="0" eb="2">
      <t>ケンコウ</t>
    </rPh>
    <rPh sb="2" eb="4">
      <t>ホケン</t>
    </rPh>
    <rPh sb="5" eb="6">
      <t>タイ</t>
    </rPh>
    <phoneticPr fontId="3"/>
  </si>
  <si>
    <t>厚年保険(退)</t>
    <rPh sb="0" eb="1">
      <t>コウ</t>
    </rPh>
    <rPh sb="1" eb="2">
      <t>ネン</t>
    </rPh>
    <rPh sb="2" eb="4">
      <t>ホケン</t>
    </rPh>
    <rPh sb="5" eb="6">
      <t>タイ</t>
    </rPh>
    <phoneticPr fontId="3"/>
  </si>
  <si>
    <t>社保2ヶ月徴収</t>
    <rPh sb="0" eb="2">
      <t>シャホ</t>
    </rPh>
    <rPh sb="4" eb="5">
      <t>ゲツ</t>
    </rPh>
    <rPh sb="5" eb="7">
      <t>チョウシュウ</t>
    </rPh>
    <phoneticPr fontId="3"/>
  </si>
  <si>
    <t>合計</t>
    <phoneticPr fontId="3"/>
  </si>
  <si>
    <t>賞与支給日</t>
    <rPh sb="0" eb="2">
      <t>ショウヨ</t>
    </rPh>
    <rPh sb="2" eb="4">
      <t>シキュウ</t>
    </rPh>
    <rPh sb="4" eb="5">
      <t>ビ</t>
    </rPh>
    <phoneticPr fontId="3"/>
  </si>
  <si>
    <t>賞与</t>
    <rPh sb="0" eb="2">
      <t>ショウヨ</t>
    </rPh>
    <phoneticPr fontId="3"/>
  </si>
  <si>
    <t>〇〇手当</t>
    <phoneticPr fontId="3"/>
  </si>
  <si>
    <t>入社年月日</t>
    <rPh sb="0" eb="2">
      <t>ニュウシャ</t>
    </rPh>
    <rPh sb="2" eb="5">
      <t>ネンガッピ</t>
    </rPh>
    <phoneticPr fontId="3"/>
  </si>
  <si>
    <r>
      <t>（平成24年３月31日財務省告示第115号別表第三</t>
    </r>
    <r>
      <rPr>
        <sz val="12"/>
        <rFont val="ＭＳ Ｐゴシック"/>
        <family val="3"/>
        <charset val="128"/>
      </rPr>
      <t>（平成31年３月29日財務省告示第97号改正）</t>
    </r>
    <r>
      <rPr>
        <sz val="14"/>
        <rFont val="ＭＳ Ｐゴシック"/>
        <family val="3"/>
        <charset val="128"/>
      </rPr>
      <t>）</t>
    </r>
    <rPh sb="24" eb="25">
      <t>３</t>
    </rPh>
    <phoneticPr fontId="19"/>
  </si>
  <si>
    <t>賞与の金額に乗ずべき率</t>
    <rPh sb="0" eb="2">
      <t>ショウヨ</t>
    </rPh>
    <phoneticPr fontId="19"/>
  </si>
  <si>
    <t>乙</t>
    <rPh sb="0" eb="1">
      <t>オツ</t>
    </rPh>
    <phoneticPr fontId="19"/>
  </si>
  <si>
    <t>前　月　の　社　会　保　険　料　等　控　除　後　の　給　与　等　の　金　額</t>
    <rPh sb="0" eb="1">
      <t>マエ</t>
    </rPh>
    <rPh sb="2" eb="3">
      <t>ツキ</t>
    </rPh>
    <rPh sb="6" eb="7">
      <t>シャ</t>
    </rPh>
    <rPh sb="8" eb="9">
      <t>カイ</t>
    </rPh>
    <rPh sb="10" eb="11">
      <t>ホ</t>
    </rPh>
    <rPh sb="12" eb="13">
      <t>ケン</t>
    </rPh>
    <rPh sb="14" eb="15">
      <t>リョウ</t>
    </rPh>
    <rPh sb="16" eb="17">
      <t>トウ</t>
    </rPh>
    <rPh sb="18" eb="19">
      <t>ヒカエ</t>
    </rPh>
    <rPh sb="20" eb="21">
      <t>ジョ</t>
    </rPh>
    <rPh sb="22" eb="23">
      <t>ゴ</t>
    </rPh>
    <rPh sb="26" eb="27">
      <t>キュウ</t>
    </rPh>
    <rPh sb="28" eb="29">
      <t>アタエ</t>
    </rPh>
    <rPh sb="30" eb="31">
      <t>トウ</t>
    </rPh>
    <rPh sb="34" eb="35">
      <t>カネ</t>
    </rPh>
    <rPh sb="36" eb="37">
      <t>ガク</t>
    </rPh>
    <phoneticPr fontId="19"/>
  </si>
  <si>
    <t>前月の社会保険料等控除後の給与等の金額</t>
    <rPh sb="0" eb="2">
      <t>ゼンゲツ</t>
    </rPh>
    <rPh sb="3" eb="5">
      <t>シャカイ</t>
    </rPh>
    <rPh sb="5" eb="8">
      <t>ホケンリョウ</t>
    </rPh>
    <rPh sb="8" eb="9">
      <t>トウ</t>
    </rPh>
    <rPh sb="9" eb="11">
      <t>コウジョ</t>
    </rPh>
    <rPh sb="11" eb="12">
      <t>ゴ</t>
    </rPh>
    <rPh sb="13" eb="15">
      <t>キュウヨ</t>
    </rPh>
    <rPh sb="15" eb="16">
      <t>トウ</t>
    </rPh>
    <rPh sb="17" eb="19">
      <t>キンガク</t>
    </rPh>
    <phoneticPr fontId="19"/>
  </si>
  <si>
    <t>以上</t>
    <rPh sb="0" eb="2">
      <t>イジョウ</t>
    </rPh>
    <phoneticPr fontId="19"/>
  </si>
  <si>
    <t>未満</t>
    <rPh sb="0" eb="2">
      <t>ミマン</t>
    </rPh>
    <phoneticPr fontId="19"/>
  </si>
  <si>
    <t>%</t>
    <phoneticPr fontId="19"/>
  </si>
  <si>
    <t>千円</t>
  </si>
  <si>
    <t xml:space="preserve">      68千円未満</t>
    <rPh sb="8" eb="9">
      <t>セン</t>
    </rPh>
    <rPh sb="9" eb="10">
      <t>エン</t>
    </rPh>
    <rPh sb="10" eb="12">
      <t>ミマン</t>
    </rPh>
    <phoneticPr fontId="19"/>
  </si>
  <si>
    <t xml:space="preserve">      94千円未満</t>
    <rPh sb="8" eb="10">
      <t>センエン</t>
    </rPh>
    <rPh sb="10" eb="12">
      <t>ミマン</t>
    </rPh>
    <phoneticPr fontId="19"/>
  </si>
  <si>
    <t xml:space="preserve">     133千円未満</t>
    <rPh sb="8" eb="10">
      <t>センエン</t>
    </rPh>
    <rPh sb="10" eb="12">
      <t>ミマン</t>
    </rPh>
    <phoneticPr fontId="19"/>
  </si>
  <si>
    <t xml:space="preserve">     171千円未満</t>
    <rPh sb="8" eb="10">
      <t>センエン</t>
    </rPh>
    <rPh sb="10" eb="12">
      <t>ミマン</t>
    </rPh>
    <phoneticPr fontId="19"/>
  </si>
  <si>
    <t xml:space="preserve">     210千円未満</t>
    <rPh sb="8" eb="10">
      <t>センエン</t>
    </rPh>
    <rPh sb="10" eb="12">
      <t>ミマン</t>
    </rPh>
    <phoneticPr fontId="19"/>
  </si>
  <si>
    <t xml:space="preserve">     243千円未満</t>
    <rPh sb="8" eb="10">
      <t>センエン</t>
    </rPh>
    <rPh sb="10" eb="12">
      <t>ミマン</t>
    </rPh>
    <phoneticPr fontId="19"/>
  </si>
  <si>
    <t xml:space="preserve">     275千円未満</t>
    <rPh sb="8" eb="10">
      <t>センエン</t>
    </rPh>
    <rPh sb="10" eb="12">
      <t>ミマン</t>
    </rPh>
    <phoneticPr fontId="19"/>
  </si>
  <si>
    <t xml:space="preserve">     308千円未満</t>
    <rPh sb="8" eb="10">
      <t>センエン</t>
    </rPh>
    <rPh sb="10" eb="12">
      <t>ミマン</t>
    </rPh>
    <phoneticPr fontId="19"/>
  </si>
  <si>
    <t>千円以上</t>
    <rPh sb="0" eb="4">
      <t>センエンイジョウ</t>
    </rPh>
    <phoneticPr fontId="19"/>
  </si>
  <si>
    <t>　２　「社会保険料等」とは、所得税法第74条第２項（社会保険料控除）に規定する社会保険料及び同法第75条第２項（小規模企業共済等掛金控除）に規定する小規模企業共済等掛金をいいます。</t>
    <rPh sb="4" eb="6">
      <t>シャカイ</t>
    </rPh>
    <rPh sb="6" eb="9">
      <t>ホケンリョウ</t>
    </rPh>
    <rPh sb="9" eb="10">
      <t>トウ</t>
    </rPh>
    <rPh sb="14" eb="16">
      <t>ショトク</t>
    </rPh>
    <rPh sb="16" eb="18">
      <t>ゼイホウ</t>
    </rPh>
    <rPh sb="18" eb="19">
      <t>ダイ</t>
    </rPh>
    <rPh sb="21" eb="22">
      <t>ジョウ</t>
    </rPh>
    <rPh sb="22" eb="23">
      <t>ダイ</t>
    </rPh>
    <rPh sb="24" eb="25">
      <t>コウ</t>
    </rPh>
    <rPh sb="26" eb="28">
      <t>シャカイ</t>
    </rPh>
    <rPh sb="28" eb="31">
      <t>ホケンリョウ</t>
    </rPh>
    <rPh sb="31" eb="33">
      <t>コウジョ</t>
    </rPh>
    <rPh sb="35" eb="37">
      <t>キテイ</t>
    </rPh>
    <rPh sb="39" eb="41">
      <t>シャカイ</t>
    </rPh>
    <rPh sb="41" eb="44">
      <t>ホケンリョウ</t>
    </rPh>
    <rPh sb="44" eb="45">
      <t>オヨ</t>
    </rPh>
    <rPh sb="46" eb="48">
      <t>ドウホウ</t>
    </rPh>
    <rPh sb="48" eb="49">
      <t>ダイ</t>
    </rPh>
    <rPh sb="51" eb="52">
      <t>ジョウ</t>
    </rPh>
    <rPh sb="52" eb="53">
      <t>ダイ</t>
    </rPh>
    <rPh sb="54" eb="55">
      <t>コウ</t>
    </rPh>
    <rPh sb="56" eb="59">
      <t>ショウキボ</t>
    </rPh>
    <rPh sb="59" eb="61">
      <t>キギョウ</t>
    </rPh>
    <phoneticPr fontId="19"/>
  </si>
  <si>
    <t xml:space="preserve">       また、「賞与の金額に乗ずべき率」の賞与の金額とは、賞与の金額から控除される社会保険料等の金額がある場合には、その社会保険料等控除後の金額をいいます。</t>
    <rPh sb="11" eb="13">
      <t>ショウヨ</t>
    </rPh>
    <rPh sb="14" eb="16">
      <t>キンガク</t>
    </rPh>
    <rPh sb="17" eb="18">
      <t>ジョウ</t>
    </rPh>
    <rPh sb="21" eb="22">
      <t>リツ</t>
    </rPh>
    <rPh sb="24" eb="26">
      <t>ショウヨ</t>
    </rPh>
    <rPh sb="27" eb="29">
      <t>キンガク</t>
    </rPh>
    <rPh sb="32" eb="34">
      <t>ショウヨ</t>
    </rPh>
    <rPh sb="35" eb="37">
      <t>キンガク</t>
    </rPh>
    <rPh sb="39" eb="41">
      <t>コウジョ</t>
    </rPh>
    <rPh sb="44" eb="46">
      <t>シャカイ</t>
    </rPh>
    <rPh sb="46" eb="49">
      <t>ホケンリョウ</t>
    </rPh>
    <rPh sb="49" eb="50">
      <t>トウ</t>
    </rPh>
    <rPh sb="51" eb="53">
      <t>キンガク</t>
    </rPh>
    <rPh sb="56" eb="58">
      <t>バアイ</t>
    </rPh>
    <rPh sb="63" eb="65">
      <t>シャカイ</t>
    </rPh>
    <rPh sb="65" eb="68">
      <t>ホケンリョウ</t>
    </rPh>
    <rPh sb="68" eb="69">
      <t>トウ</t>
    </rPh>
    <rPh sb="69" eb="72">
      <t>コウジョゴ</t>
    </rPh>
    <rPh sb="73" eb="75">
      <t>キンガク</t>
    </rPh>
    <phoneticPr fontId="19"/>
  </si>
  <si>
    <t>(備考）   賞与の金額に乗ずべき率の求め方は、次のとおりです。</t>
    <phoneticPr fontId="19"/>
  </si>
  <si>
    <t xml:space="preserve">   1   「給与所得者の扶養控除等申告書」(以下この表において「扶養控除等申告書」といいます。)の提出があった人(４に該当する場合を除きます。）</t>
    <rPh sb="24" eb="26">
      <t>イカ</t>
    </rPh>
    <rPh sb="28" eb="29">
      <t>ヒョウ</t>
    </rPh>
    <rPh sb="34" eb="36">
      <t>フヨウ</t>
    </rPh>
    <rPh sb="36" eb="39">
      <t>コウジョナド</t>
    </rPh>
    <rPh sb="39" eb="42">
      <t>シンコクショ</t>
    </rPh>
    <rPh sb="57" eb="58">
      <t>ヒト</t>
    </rPh>
    <phoneticPr fontId="19"/>
  </si>
  <si>
    <t xml:space="preserve">     (1)  まず、その人の前月中の給与等（賞与を除きます。以下この表において同じです。)の金額から、その給与等の金額から控除される社会保険料等の金額（以下この表において「前月中の社会保険料等の金額」といいます。)を控除した金額を求めます。</t>
    <rPh sb="15" eb="16">
      <t>ヒト</t>
    </rPh>
    <rPh sb="74" eb="75">
      <t>トウ</t>
    </rPh>
    <rPh sb="89" eb="92">
      <t>ゼンゲツチュウ</t>
    </rPh>
    <rPh sb="93" eb="95">
      <t>シャカイ</t>
    </rPh>
    <rPh sb="95" eb="98">
      <t>ホケンリョウ</t>
    </rPh>
    <rPh sb="98" eb="99">
      <t>トウ</t>
    </rPh>
    <rPh sb="100" eb="102">
      <t>キンガク</t>
    </rPh>
    <rPh sb="111" eb="113">
      <t>コウジョ</t>
    </rPh>
    <rPh sb="115" eb="117">
      <t>キンガク</t>
    </rPh>
    <rPh sb="118" eb="119">
      <t>モト</t>
    </rPh>
    <phoneticPr fontId="19"/>
  </si>
  <si>
    <t xml:space="preserve">     (2)  次に、扶養控除等申告書により申告された扶養親族等（その申告書に記載がされていないものとされる源泉控除対象配偶者を除きます。また、扶養親族等が国外居住親族である場合には、親族に該当する旨を証する書類が扶養控除等申告書等に添付</t>
    <rPh sb="13" eb="15">
      <t>フヨウ</t>
    </rPh>
    <rPh sb="15" eb="17">
      <t>コウジョ</t>
    </rPh>
    <rPh sb="17" eb="18">
      <t>トウ</t>
    </rPh>
    <rPh sb="33" eb="34">
      <t>トウ</t>
    </rPh>
    <rPh sb="37" eb="39">
      <t>シンコク</t>
    </rPh>
    <rPh sb="39" eb="40">
      <t>ショ</t>
    </rPh>
    <rPh sb="41" eb="43">
      <t>キサイ</t>
    </rPh>
    <rPh sb="56" eb="58">
      <t>ゲンセン</t>
    </rPh>
    <rPh sb="58" eb="60">
      <t>コウジョ</t>
    </rPh>
    <rPh sb="60" eb="62">
      <t>タイショウ</t>
    </rPh>
    <rPh sb="62" eb="65">
      <t>ハイグウシャ</t>
    </rPh>
    <rPh sb="66" eb="67">
      <t>ノゾ</t>
    </rPh>
    <rPh sb="74" eb="76">
      <t>フヨウ</t>
    </rPh>
    <rPh sb="76" eb="79">
      <t>シンゾクトウ</t>
    </rPh>
    <rPh sb="80" eb="82">
      <t>コクガイ</t>
    </rPh>
    <rPh sb="82" eb="84">
      <t>キョジュウ</t>
    </rPh>
    <rPh sb="84" eb="86">
      <t>シンゾク</t>
    </rPh>
    <rPh sb="89" eb="91">
      <t>バアイ</t>
    </rPh>
    <rPh sb="94" eb="96">
      <t>シンゾク</t>
    </rPh>
    <rPh sb="97" eb="99">
      <t>ガイトウ</t>
    </rPh>
    <phoneticPr fontId="19"/>
  </si>
  <si>
    <t>　　　　され、又は当該書類が扶養控除等申告書の提出の際に提示された扶養親族等に限ります。）の数と(1)により求めた金額とに応じて甲欄の「前月の社会保険料等控除後の給与等の金額」欄の該当する行を求めます。</t>
    <rPh sb="9" eb="11">
      <t>トウガイ</t>
    </rPh>
    <rPh sb="11" eb="13">
      <t>ショルイ</t>
    </rPh>
    <phoneticPr fontId="19"/>
  </si>
  <si>
    <t xml:space="preserve">     (3)  (2)により求めた行と「賞与の金額に乗ずべき率」欄との交わるところに記載されている率を求めます。これが求める率です。</t>
    <rPh sb="53" eb="54">
      <t>モト</t>
    </rPh>
    <phoneticPr fontId="19"/>
  </si>
  <si>
    <t xml:space="preserve">   2   １の場合において、扶養控除等申告書にその人が障害者(特別障害者を含みます。)、寡婦、ひとり親又は勤労学生に該当する旨の記載があるときは、扶養親族等の数にこれらの一に該当するごとに１人を加算した数を、扶養控除等申告書にその人の同一</t>
    <rPh sb="27" eb="28">
      <t>ヒト</t>
    </rPh>
    <rPh sb="33" eb="35">
      <t>トクベツ</t>
    </rPh>
    <rPh sb="35" eb="38">
      <t>ショウガイシャ</t>
    </rPh>
    <rPh sb="39" eb="40">
      <t>フク</t>
    </rPh>
    <rPh sb="52" eb="53">
      <t>オヤ</t>
    </rPh>
    <rPh sb="75" eb="77">
      <t>フヨウ</t>
    </rPh>
    <rPh sb="77" eb="79">
      <t>シンゾク</t>
    </rPh>
    <rPh sb="79" eb="80">
      <t>トウ</t>
    </rPh>
    <rPh sb="81" eb="82">
      <t>カズ</t>
    </rPh>
    <rPh sb="87" eb="88">
      <t>イチ</t>
    </rPh>
    <rPh sb="89" eb="91">
      <t>ガイトウ</t>
    </rPh>
    <rPh sb="97" eb="98">
      <t>ヒト</t>
    </rPh>
    <rPh sb="99" eb="101">
      <t>カサン</t>
    </rPh>
    <rPh sb="103" eb="104">
      <t>カズ</t>
    </rPh>
    <phoneticPr fontId="19"/>
  </si>
  <si>
    <t xml:space="preserve">     生計配偶者又は扶養親族のうちに障害者(特別障害者を含みます。)又は同居特別障害者（障害者(特別障害者を含みます。)又は同居特別障害者が国外居住親族である場合には、親族に該当する旨を証する書類が扶養控除等申告書に添付され、又は当該書類</t>
    <rPh sb="5" eb="7">
      <t>セイケイ</t>
    </rPh>
    <rPh sb="7" eb="10">
      <t>ハイグウシャ</t>
    </rPh>
    <rPh sb="10" eb="11">
      <t>マタ</t>
    </rPh>
    <rPh sb="12" eb="14">
      <t>フヨウ</t>
    </rPh>
    <rPh sb="14" eb="16">
      <t>シンゾク</t>
    </rPh>
    <rPh sb="20" eb="23">
      <t>ショウガイシャ</t>
    </rPh>
    <rPh sb="24" eb="26">
      <t>トクベツ</t>
    </rPh>
    <rPh sb="26" eb="29">
      <t>ショウガイシャ</t>
    </rPh>
    <rPh sb="30" eb="31">
      <t>フク</t>
    </rPh>
    <rPh sb="36" eb="37">
      <t>マタ</t>
    </rPh>
    <rPh sb="38" eb="40">
      <t>ドウキョ</t>
    </rPh>
    <rPh sb="40" eb="42">
      <t>トクベツ</t>
    </rPh>
    <rPh sb="42" eb="45">
      <t>ショウガイシャ</t>
    </rPh>
    <rPh sb="46" eb="49">
      <t>ショウガイシャ</t>
    </rPh>
    <rPh sb="62" eb="63">
      <t>マタ</t>
    </rPh>
    <rPh sb="64" eb="66">
      <t>ドウキョ</t>
    </rPh>
    <rPh sb="66" eb="68">
      <t>トクベツ</t>
    </rPh>
    <rPh sb="68" eb="71">
      <t>ショウガイシャ</t>
    </rPh>
    <rPh sb="72" eb="74">
      <t>コクガイ</t>
    </rPh>
    <rPh sb="74" eb="76">
      <t>キョジュウ</t>
    </rPh>
    <rPh sb="76" eb="78">
      <t>シンゾク</t>
    </rPh>
    <rPh sb="81" eb="83">
      <t>バアイ</t>
    </rPh>
    <rPh sb="86" eb="88">
      <t>シンゾク</t>
    </rPh>
    <rPh sb="89" eb="91">
      <t>ガイトウ</t>
    </rPh>
    <rPh sb="93" eb="94">
      <t>ムネ</t>
    </rPh>
    <rPh sb="95" eb="96">
      <t>ショウ</t>
    </rPh>
    <rPh sb="98" eb="100">
      <t>ショルイ</t>
    </rPh>
    <rPh sb="101" eb="103">
      <t>フヨウ</t>
    </rPh>
    <rPh sb="103" eb="106">
      <t>コウジョトウ</t>
    </rPh>
    <rPh sb="106" eb="109">
      <t>シンコクショ</t>
    </rPh>
    <phoneticPr fontId="19"/>
  </si>
  <si>
    <t xml:space="preserve">     が扶養控除等申告書の提出の際に提示された障害者（特別障害者を含みます。）又は同居特別障害者に限ります。）に該当する人がいる旨の記載があるときは、扶養親族等の数にこれらの一に該当するごとに１人を加算した数を、それぞれ扶養親族等の数</t>
    <rPh sb="25" eb="28">
      <t>ショウガイシャ</t>
    </rPh>
    <rPh sb="29" eb="31">
      <t>トクベツ</t>
    </rPh>
    <rPh sb="31" eb="34">
      <t>ショウガイシャ</t>
    </rPh>
    <rPh sb="35" eb="36">
      <t>フク</t>
    </rPh>
    <rPh sb="41" eb="42">
      <t>マタ</t>
    </rPh>
    <rPh sb="43" eb="45">
      <t>ドウキョ</t>
    </rPh>
    <rPh sb="45" eb="47">
      <t>トクベツ</t>
    </rPh>
    <rPh sb="47" eb="50">
      <t>ショウガイシャ</t>
    </rPh>
    <phoneticPr fontId="19"/>
  </si>
  <si>
    <t>　　 とします。</t>
    <phoneticPr fontId="19"/>
  </si>
  <si>
    <t xml:space="preserve">   3   扶養控除等申告書の提出がない人(「従たる給与についての扶養控除等申告書」の提出があった人を含み、４に該当する場合を除きます。）</t>
    <rPh sb="21" eb="22">
      <t>ヒト</t>
    </rPh>
    <rPh sb="50" eb="51">
      <t>ヒト</t>
    </rPh>
    <phoneticPr fontId="19"/>
  </si>
  <si>
    <t xml:space="preserve">     (1)  その人の前月中の給与等の金額から前月中の社会保険料等の金額を控除した金額を求めます。</t>
    <rPh sb="12" eb="13">
      <t>ヒト</t>
    </rPh>
    <rPh sb="35" eb="36">
      <t>トウ</t>
    </rPh>
    <phoneticPr fontId="19"/>
  </si>
  <si>
    <t xml:space="preserve">     (2)  (1)により求めた金額に応じて乙欄の「前月の社会保険料等控除後の給与等の金額」欄の該当する行を求めます。</t>
    <rPh sb="37" eb="38">
      <t>トウ</t>
    </rPh>
    <phoneticPr fontId="19"/>
  </si>
  <si>
    <t xml:space="preserve">   4   前月中の給与等の金額がない場合や前月中の給与等の金額が前月中の社会保険料等の金額以下である場合又はその賞与の金額（その金額から控除される社会保険料等の金額がある場合には、その控除後の金額)が前月中の給与等の金額から前月中の社会</t>
    <rPh sb="43" eb="44">
      <t>トウ</t>
    </rPh>
    <rPh sb="80" eb="81">
      <t>トウ</t>
    </rPh>
    <rPh sb="82" eb="84">
      <t>キンガク</t>
    </rPh>
    <rPh sb="87" eb="89">
      <t>バアイ</t>
    </rPh>
    <rPh sb="94" eb="97">
      <t>コウジョゴ</t>
    </rPh>
    <rPh sb="98" eb="100">
      <t>キンガク</t>
    </rPh>
    <rPh sb="102" eb="105">
      <t>ゼンゲツチュウ</t>
    </rPh>
    <rPh sb="106" eb="109">
      <t>キュウヨトウ</t>
    </rPh>
    <rPh sb="110" eb="112">
      <t>キンガク</t>
    </rPh>
    <rPh sb="114" eb="117">
      <t>ゼンゲツチュウ</t>
    </rPh>
    <phoneticPr fontId="19"/>
  </si>
  <si>
    <t xml:space="preserve">     保険料等の金額を控除した金額の10倍に相当する金額を超える場合には、この表によらず、平成24年３月31日財務省告示第115号（平成31年３月29日財務省告示第97号改正）第３項第１号イ(2)若しくはロ(2)又は第２号の規定により、月額表を使って税額</t>
    <rPh sb="5" eb="8">
      <t>ホケンリョウ</t>
    </rPh>
    <rPh sb="8" eb="9">
      <t>トウ</t>
    </rPh>
    <rPh sb="10" eb="12">
      <t>キンガク</t>
    </rPh>
    <rPh sb="13" eb="15">
      <t>コウジョ</t>
    </rPh>
    <rPh sb="17" eb="19">
      <t>キンガク</t>
    </rPh>
    <rPh sb="22" eb="23">
      <t>バイ</t>
    </rPh>
    <rPh sb="24" eb="26">
      <t>ソウトウ</t>
    </rPh>
    <rPh sb="28" eb="30">
      <t>キンガク</t>
    </rPh>
    <rPh sb="31" eb="32">
      <t>コ</t>
    </rPh>
    <rPh sb="34" eb="36">
      <t>バアイ</t>
    </rPh>
    <rPh sb="47" eb="49">
      <t>ヘイセイ</t>
    </rPh>
    <rPh sb="51" eb="52">
      <t>ネン</t>
    </rPh>
    <rPh sb="53" eb="54">
      <t>ガツ</t>
    </rPh>
    <rPh sb="56" eb="57">
      <t>ニチ</t>
    </rPh>
    <rPh sb="57" eb="60">
      <t>ザイムショウ</t>
    </rPh>
    <rPh sb="60" eb="62">
      <t>コクジ</t>
    </rPh>
    <rPh sb="62" eb="63">
      <t>ダイ</t>
    </rPh>
    <rPh sb="66" eb="67">
      <t>ゴウ</t>
    </rPh>
    <rPh sb="68" eb="70">
      <t>ヘイセイ</t>
    </rPh>
    <rPh sb="72" eb="73">
      <t>ネン</t>
    </rPh>
    <rPh sb="74" eb="75">
      <t>ガツ</t>
    </rPh>
    <rPh sb="77" eb="78">
      <t>ニチ</t>
    </rPh>
    <rPh sb="78" eb="81">
      <t>ザイムショウ</t>
    </rPh>
    <rPh sb="81" eb="83">
      <t>コクジ</t>
    </rPh>
    <rPh sb="83" eb="84">
      <t>ダイ</t>
    </rPh>
    <rPh sb="86" eb="87">
      <t>ゴウ</t>
    </rPh>
    <rPh sb="87" eb="89">
      <t>カイセイ</t>
    </rPh>
    <rPh sb="90" eb="91">
      <t>ダイ</t>
    </rPh>
    <rPh sb="92" eb="93">
      <t>コウ</t>
    </rPh>
    <rPh sb="93" eb="94">
      <t>ダイ</t>
    </rPh>
    <rPh sb="95" eb="96">
      <t>ゴウ</t>
    </rPh>
    <rPh sb="100" eb="101">
      <t>モ</t>
    </rPh>
    <rPh sb="108" eb="109">
      <t>マタ</t>
    </rPh>
    <rPh sb="110" eb="111">
      <t>ダイ</t>
    </rPh>
    <rPh sb="112" eb="113">
      <t>ゴウ</t>
    </rPh>
    <rPh sb="114" eb="116">
      <t>キテイ</t>
    </rPh>
    <rPh sb="120" eb="121">
      <t>ツキ</t>
    </rPh>
    <phoneticPr fontId="19"/>
  </si>
  <si>
    <t xml:space="preserve">     を計算します。</t>
    <rPh sb="6" eb="8">
      <t>ケイサン</t>
    </rPh>
    <phoneticPr fontId="19"/>
  </si>
  <si>
    <t xml:space="preserve">   5   １から４までの場合において、その人の受ける給与等の支給期が月の整数倍の期間ごとと定められているときは、その賞与の支払の直前に支払を受けた若しくは支払を受けるべき給与等の金額又はその給与等の金額から控除される社会保険料等の金額を</t>
    <rPh sb="23" eb="24">
      <t>ヒト</t>
    </rPh>
    <rPh sb="79" eb="81">
      <t>シハライ</t>
    </rPh>
    <rPh sb="82" eb="83">
      <t>ウ</t>
    </rPh>
    <rPh sb="87" eb="90">
      <t>キュウヨトウ</t>
    </rPh>
    <rPh sb="91" eb="93">
      <t>キンガク</t>
    </rPh>
    <rPh sb="93" eb="94">
      <t>マタ</t>
    </rPh>
    <rPh sb="97" eb="100">
      <t>キュウヨトウ</t>
    </rPh>
    <rPh sb="101" eb="103">
      <t>キンガク</t>
    </rPh>
    <rPh sb="105" eb="107">
      <t>コウジョ</t>
    </rPh>
    <rPh sb="110" eb="112">
      <t>シャカイ</t>
    </rPh>
    <rPh sb="112" eb="115">
      <t>ホケンリョウ</t>
    </rPh>
    <rPh sb="115" eb="116">
      <t>トウ</t>
    </rPh>
    <phoneticPr fontId="19"/>
  </si>
  <si>
    <t xml:space="preserve">     その倍数で除して計算した金額を、それぞれ前月中の給与等の金額又はその金額から控除される社会保険料等の金額とみなします。</t>
    <rPh sb="7" eb="9">
      <t>バイスウ</t>
    </rPh>
    <rPh sb="10" eb="11">
      <t>ジョ</t>
    </rPh>
    <rPh sb="13" eb="15">
      <t>ケイサン</t>
    </rPh>
    <rPh sb="17" eb="19">
      <t>キンガク</t>
    </rPh>
    <rPh sb="25" eb="28">
      <t>ゼンゲツチュウ</t>
    </rPh>
    <rPh sb="29" eb="32">
      <t>キュウヨトウ</t>
    </rPh>
    <rPh sb="33" eb="35">
      <t>キンガク</t>
    </rPh>
    <rPh sb="53" eb="54">
      <t>トウ</t>
    </rPh>
    <phoneticPr fontId="19"/>
  </si>
  <si>
    <t>前月課税</t>
    <rPh sb="0" eb="2">
      <t>ゼンゲツ</t>
    </rPh>
    <rPh sb="2" eb="4">
      <t>カゼイ</t>
    </rPh>
    <phoneticPr fontId="3"/>
  </si>
  <si>
    <t>1/1000</t>
    <phoneticPr fontId="3"/>
  </si>
  <si>
    <t>社保徴収フラグ</t>
    <rPh sb="0" eb="2">
      <t>シャホ</t>
    </rPh>
    <rPh sb="2" eb="4">
      <t>チョウシュウ</t>
    </rPh>
    <phoneticPr fontId="3"/>
  </si>
  <si>
    <t>勤怠</t>
    <rPh sb="0" eb="2">
      <t>キンタイ</t>
    </rPh>
    <phoneticPr fontId="3"/>
  </si>
  <si>
    <t>欠勤日数</t>
  </si>
  <si>
    <t>特別休暇</t>
  </si>
  <si>
    <t>60時間超</t>
    <rPh sb="2" eb="5">
      <t>ジカンチョウ</t>
    </rPh>
    <phoneticPr fontId="3"/>
  </si>
  <si>
    <t>休日出勤</t>
    <rPh sb="0" eb="2">
      <t>キュウジツ</t>
    </rPh>
    <rPh sb="2" eb="4">
      <t>シュッキン</t>
    </rPh>
    <phoneticPr fontId="3"/>
  </si>
  <si>
    <t>厚年保険料</t>
    <rPh sb="0" eb="1">
      <t>コウ</t>
    </rPh>
    <rPh sb="1" eb="2">
      <t>ネン</t>
    </rPh>
    <rPh sb="2" eb="5">
      <t>ホケンリョウ</t>
    </rPh>
    <phoneticPr fontId="3"/>
  </si>
  <si>
    <t>控除額計</t>
    <rPh sb="0" eb="3">
      <t>コウジョガク</t>
    </rPh>
    <rPh sb="3" eb="4">
      <t>ケイ</t>
    </rPh>
    <phoneticPr fontId="3"/>
  </si>
  <si>
    <t>支給日</t>
    <rPh sb="0" eb="3">
      <t>シキュウビ</t>
    </rPh>
    <phoneticPr fontId="3"/>
  </si>
  <si>
    <t>備考</t>
    <rPh sb="0" eb="2">
      <t>ビコウ</t>
    </rPh>
    <phoneticPr fontId="3"/>
  </si>
  <si>
    <t>振込口座</t>
    <rPh sb="0" eb="2">
      <t>フリコミ</t>
    </rPh>
    <rPh sb="2" eb="4">
      <t>コウザ</t>
    </rPh>
    <phoneticPr fontId="3"/>
  </si>
  <si>
    <t>〇〇銀行　〇〇支店</t>
    <rPh sb="2" eb="4">
      <t>ギンコウ</t>
    </rPh>
    <rPh sb="7" eb="9">
      <t>シテン</t>
    </rPh>
    <phoneticPr fontId="3"/>
  </si>
  <si>
    <t>（普）1234567</t>
    <rPh sb="1" eb="2">
      <t>フ</t>
    </rPh>
    <phoneticPr fontId="3"/>
  </si>
  <si>
    <t>総労働時間</t>
    <rPh sb="0" eb="1">
      <t>ソウ</t>
    </rPh>
    <rPh sb="1" eb="3">
      <t>ロウドウ</t>
    </rPh>
    <phoneticPr fontId="3"/>
  </si>
  <si>
    <t>時給法外残業</t>
    <rPh sb="0" eb="2">
      <t>ジキュウ</t>
    </rPh>
    <rPh sb="2" eb="6">
      <t>ホウガイザンギョウ</t>
    </rPh>
    <phoneticPr fontId="3"/>
  </si>
  <si>
    <t>時間外手当</t>
    <rPh sb="0" eb="5">
      <t>キュウヨケイサンキュウヨケイサン</t>
    </rPh>
    <phoneticPr fontId="3"/>
  </si>
  <si>
    <t>差引支給額</t>
    <rPh sb="0" eb="5">
      <t>サシヒキシキュウガク</t>
    </rPh>
    <phoneticPr fontId="3"/>
  </si>
  <si>
    <t>欠勤控除</t>
    <phoneticPr fontId="3"/>
  </si>
  <si>
    <t>健康保険(会社)</t>
    <rPh sb="0" eb="2">
      <t>ケンコウ</t>
    </rPh>
    <rPh sb="2" eb="4">
      <t>ホケン</t>
    </rPh>
    <rPh sb="5" eb="7">
      <t>カイシャ</t>
    </rPh>
    <phoneticPr fontId="3"/>
  </si>
  <si>
    <t>介護保険(会社)</t>
    <rPh sb="0" eb="4">
      <t>カイゴホケン</t>
    </rPh>
    <phoneticPr fontId="3"/>
  </si>
  <si>
    <t>厚年保険(会社)</t>
    <rPh sb="0" eb="1">
      <t>コウ</t>
    </rPh>
    <rPh sb="1" eb="2">
      <t>ネン</t>
    </rPh>
    <rPh sb="2" eb="4">
      <t>ホケン</t>
    </rPh>
    <phoneticPr fontId="3"/>
  </si>
  <si>
    <t>雇用保険(会社)</t>
    <rPh sb="0" eb="2">
      <t>コヨウ</t>
    </rPh>
    <rPh sb="2" eb="4">
      <t>ホケン</t>
    </rPh>
    <rPh sb="5" eb="7">
      <t>ガイシャ</t>
    </rPh>
    <phoneticPr fontId="3"/>
  </si>
  <si>
    <t>子ども拠出金</t>
    <rPh sb="0" eb="1">
      <t>コ</t>
    </rPh>
    <rPh sb="3" eb="6">
      <t>キョシュツキン</t>
    </rPh>
    <phoneticPr fontId="3"/>
  </si>
  <si>
    <t>合計</t>
    <rPh sb="0" eb="2">
      <t>ゴウケイ</t>
    </rPh>
    <phoneticPr fontId="3"/>
  </si>
  <si>
    <t>扶養人数</t>
    <rPh sb="0" eb="4">
      <t>フヨウニンズウ</t>
    </rPh>
    <phoneticPr fontId="2"/>
  </si>
  <si>
    <t>出勤日数</t>
    <rPh sb="0" eb="4">
      <t>シュッキンニッスウ</t>
    </rPh>
    <phoneticPr fontId="3"/>
  </si>
  <si>
    <t>ジンジ　タロウ</t>
    <phoneticPr fontId="3"/>
  </si>
  <si>
    <t>時給法内残業</t>
    <rPh sb="3" eb="4">
      <t>ナイ</t>
    </rPh>
    <phoneticPr fontId="3"/>
  </si>
  <si>
    <t>割増基礎賃金</t>
    <rPh sb="0" eb="2">
      <t>ワリマシ</t>
    </rPh>
    <rPh sb="2" eb="4">
      <t>キソ</t>
    </rPh>
    <rPh sb="4" eb="6">
      <t>チンギン</t>
    </rPh>
    <phoneticPr fontId="3"/>
  </si>
  <si>
    <t>健康保険(退会社)</t>
    <rPh sb="0" eb="2">
      <t>ケンコウ</t>
    </rPh>
    <rPh sb="2" eb="4">
      <t>ホケン</t>
    </rPh>
    <rPh sb="5" eb="7">
      <t>タイカイ</t>
    </rPh>
    <rPh sb="6" eb="8">
      <t>カイシャ</t>
    </rPh>
    <phoneticPr fontId="3"/>
  </si>
  <si>
    <t>介護保険(退会社)</t>
    <rPh sb="0" eb="4">
      <t>カイゴホケン</t>
    </rPh>
    <phoneticPr fontId="3"/>
  </si>
  <si>
    <t>厚年保険(退会社)</t>
    <rPh sb="0" eb="1">
      <t>コウ</t>
    </rPh>
    <rPh sb="1" eb="2">
      <t>ネン</t>
    </rPh>
    <rPh sb="2" eb="4">
      <t>ホケン</t>
    </rPh>
    <phoneticPr fontId="3"/>
  </si>
  <si>
    <t>郵便番号</t>
    <rPh sb="0" eb="4">
      <t>ユウビンバンゴウ</t>
    </rPh>
    <phoneticPr fontId="3"/>
  </si>
  <si>
    <t>割増基礎賃金÷1ヶ月の平均所定労働時間</t>
    <rPh sb="0" eb="2">
      <t>ワリマシ</t>
    </rPh>
    <rPh sb="2" eb="4">
      <t>キソ</t>
    </rPh>
    <rPh sb="4" eb="6">
      <t>チンギン</t>
    </rPh>
    <rPh sb="9" eb="10">
      <t>ゲツ</t>
    </rPh>
    <rPh sb="11" eb="13">
      <t>ヘイキン</t>
    </rPh>
    <rPh sb="13" eb="15">
      <t>ショテイ</t>
    </rPh>
    <rPh sb="15" eb="17">
      <t>ロウドウ</t>
    </rPh>
    <rPh sb="17" eb="19">
      <t>ジカン</t>
    </rPh>
    <phoneticPr fontId="3"/>
  </si>
  <si>
    <t>（退職）</t>
    <rPh sb="1" eb="3">
      <t>タイショク</t>
    </rPh>
    <phoneticPr fontId="3"/>
  </si>
  <si>
    <t>社会保険計</t>
  </si>
  <si>
    <t>社会保険料計</t>
    <rPh sb="0" eb="5">
      <t>シャカイホケンリョウ</t>
    </rPh>
    <rPh sb="5" eb="6">
      <t>ケイ</t>
    </rPh>
    <phoneticPr fontId="3"/>
  </si>
  <si>
    <t>市区町村コード</t>
  </si>
  <si>
    <t>市区町村コード</t>
    <rPh sb="0" eb="4">
      <t>シクチョウソン</t>
    </rPh>
    <phoneticPr fontId="3"/>
  </si>
  <si>
    <t>市区町村</t>
  </si>
  <si>
    <t>市区町村</t>
    <rPh sb="0" eb="4">
      <t>シクチョウソン</t>
    </rPh>
    <phoneticPr fontId="3"/>
  </si>
  <si>
    <t>金額</t>
    <rPh sb="0" eb="2">
      <t>キンガク</t>
    </rPh>
    <phoneticPr fontId="3"/>
  </si>
  <si>
    <t>千代田区</t>
  </si>
  <si>
    <t>千代田区</t>
    <phoneticPr fontId="3"/>
  </si>
  <si>
    <t>指定番号</t>
    <rPh sb="0" eb="4">
      <t>シテイバンゴウ</t>
    </rPh>
    <phoneticPr fontId="3"/>
  </si>
  <si>
    <t>総計</t>
  </si>
  <si>
    <t>合計 / 金額</t>
  </si>
  <si>
    <t>集計</t>
  </si>
  <si>
    <t>60時間超手当</t>
    <rPh sb="2" eb="4">
      <t>ジカン</t>
    </rPh>
    <rPh sb="4" eb="5">
      <t>チョウ</t>
    </rPh>
    <rPh sb="5" eb="7">
      <t>テアテ</t>
    </rPh>
    <phoneticPr fontId="3"/>
  </si>
  <si>
    <t>自動算出</t>
    <rPh sb="0" eb="2">
      <t>ジドウ</t>
    </rPh>
    <rPh sb="2" eb="4">
      <t>サンシュツ</t>
    </rPh>
    <phoneticPr fontId="3"/>
  </si>
  <si>
    <t>誕生日基準</t>
    <rPh sb="0" eb="3">
      <t>タンジョウビ</t>
    </rPh>
    <rPh sb="3" eb="5">
      <t>キジュン</t>
    </rPh>
    <phoneticPr fontId="3"/>
  </si>
  <si>
    <t>誕生月の翌月でカウント</t>
    <rPh sb="0" eb="3">
      <t>タンジョウヅキ</t>
    </rPh>
    <rPh sb="4" eb="6">
      <t>ヨクツキ</t>
    </rPh>
    <phoneticPr fontId="3"/>
  </si>
  <si>
    <t>1日生まれを前月とする</t>
    <rPh sb="1" eb="2">
      <t>ニチ</t>
    </rPh>
    <rPh sb="2" eb="3">
      <t>ウ</t>
    </rPh>
    <rPh sb="6" eb="8">
      <t>ゼンゲツ</t>
    </rPh>
    <phoneticPr fontId="3"/>
  </si>
  <si>
    <t>入社月は0</t>
    <rPh sb="0" eb="2">
      <t>ニュウシャ</t>
    </rPh>
    <rPh sb="2" eb="3">
      <t>ツキ</t>
    </rPh>
    <phoneticPr fontId="3"/>
  </si>
  <si>
    <t>社保翌月徴収のフラグ</t>
    <rPh sb="0" eb="2">
      <t>シャホ</t>
    </rPh>
    <rPh sb="2" eb="6">
      <t>ヨクゲツチョウシュウ</t>
    </rPh>
    <phoneticPr fontId="3"/>
  </si>
  <si>
    <t>　　　前月給与の課税対象額</t>
    <rPh sb="10" eb="12">
      <t>タイショウ</t>
    </rPh>
    <rPh sb="12" eb="13">
      <t>ガク</t>
    </rPh>
    <phoneticPr fontId="3"/>
  </si>
  <si>
    <t>「ピボットテーブル」→「更新」をクリックしてください</t>
    <phoneticPr fontId="3"/>
  </si>
  <si>
    <t>追加したい場合は下記のお問合せフォームからご連絡ください。</t>
    <rPh sb="0" eb="2">
      <t>ツイカ</t>
    </rPh>
    <rPh sb="5" eb="7">
      <t>バアイ</t>
    </rPh>
    <rPh sb="8" eb="10">
      <t>カキ</t>
    </rPh>
    <rPh sb="12" eb="14">
      <t>トイアワ</t>
    </rPh>
    <rPh sb="22" eb="24">
      <t>レンラク</t>
    </rPh>
    <phoneticPr fontId="3"/>
  </si>
  <si>
    <t>上記の項目数以上は追加できません。</t>
    <rPh sb="0" eb="2">
      <t>ジョウキ</t>
    </rPh>
    <rPh sb="3" eb="5">
      <t>コウモク</t>
    </rPh>
    <rPh sb="5" eb="6">
      <t>スウ</t>
    </rPh>
    <rPh sb="6" eb="8">
      <t>イジョウ</t>
    </rPh>
    <rPh sb="9" eb="11">
      <t>ツイカ</t>
    </rPh>
    <phoneticPr fontId="3"/>
  </si>
  <si>
    <r>
      <t>改定があった場合は</t>
    </r>
    <r>
      <rPr>
        <b/>
        <sz val="11"/>
        <color theme="1"/>
        <rFont val="メイリオ"/>
        <family val="3"/>
        <charset val="128"/>
      </rPr>
      <t>太枠のみ</t>
    </r>
    <r>
      <rPr>
        <sz val="11"/>
        <color theme="1"/>
        <rFont val="メイリオ"/>
        <family val="3"/>
        <charset val="128"/>
      </rPr>
      <t>変更してください。</t>
    </r>
    <rPh sb="0" eb="2">
      <t>カイテイ</t>
    </rPh>
    <rPh sb="6" eb="8">
      <t>バアイ</t>
    </rPh>
    <rPh sb="9" eb="11">
      <t>フトワク</t>
    </rPh>
    <rPh sb="13" eb="15">
      <t>ヘンコウ</t>
    </rPh>
    <phoneticPr fontId="3"/>
  </si>
  <si>
    <t>組合（健保）</t>
    <rPh sb="0" eb="2">
      <t>クミアイ</t>
    </rPh>
    <rPh sb="3" eb="5">
      <t>ケンポ</t>
    </rPh>
    <phoneticPr fontId="3"/>
  </si>
  <si>
    <t>組合（介護）</t>
    <rPh sb="0" eb="2">
      <t>クミアイ</t>
    </rPh>
    <rPh sb="3" eb="5">
      <t>カイゴ</t>
    </rPh>
    <phoneticPr fontId="3"/>
  </si>
  <si>
    <t>◆介護保険第２号被保険者は、40歳から64歳までの方であり、健康保険料率（9.81%）に介護保険料率（1.64%）が加わります。</t>
    <phoneticPr fontId="3"/>
  </si>
  <si>
    <t>・注意）健保組合で被保険者と会社負担の料率が異なる場合は「労サポ・Excel給与計算」の記事をご覧ください。</t>
    <rPh sb="1" eb="3">
      <t>チュウイ</t>
    </rPh>
    <phoneticPr fontId="3"/>
  </si>
  <si>
    <t>・赤枠に直接料率を入力してください</t>
    <rPh sb="1" eb="3">
      <t>アカワク</t>
    </rPh>
    <rPh sb="6" eb="8">
      <t>リョウリツ</t>
    </rPh>
    <rPh sb="9" eb="11">
      <t>ニュウリョク</t>
    </rPh>
    <phoneticPr fontId="3"/>
  </si>
  <si>
    <t>割増基礎賃金に含む</t>
    <rPh sb="0" eb="2">
      <t>ワリマシ</t>
    </rPh>
    <rPh sb="2" eb="4">
      <t>キソ</t>
    </rPh>
    <rPh sb="4" eb="6">
      <t>チンギン</t>
    </rPh>
    <rPh sb="7" eb="8">
      <t>フク</t>
    </rPh>
    <phoneticPr fontId="3"/>
  </si>
  <si>
    <t>前月割増基礎賃金差額</t>
    <rPh sb="2" eb="4">
      <t>ワリマシ</t>
    </rPh>
    <rPh sb="4" eb="6">
      <t>キソ</t>
    </rPh>
    <rPh sb="8" eb="10">
      <t>サガク</t>
    </rPh>
    <phoneticPr fontId="3"/>
  </si>
  <si>
    <t>時給休日出勤</t>
    <rPh sb="0" eb="2">
      <t>ジキュウ</t>
    </rPh>
    <rPh sb="2" eb="4">
      <t>キュウジツ</t>
    </rPh>
    <rPh sb="4" eb="6">
      <t>シュッキン</t>
    </rPh>
    <phoneticPr fontId="3"/>
  </si>
  <si>
    <t>契約時間</t>
    <rPh sb="0" eb="2">
      <t>ケイヤク</t>
    </rPh>
    <rPh sb="2" eb="4">
      <t>ジカン</t>
    </rPh>
    <phoneticPr fontId="3"/>
  </si>
  <si>
    <t>1=計算に含める　0=計算に含めない</t>
    <rPh sb="2" eb="4">
      <t>ケイサン</t>
    </rPh>
    <rPh sb="5" eb="6">
      <t>フク</t>
    </rPh>
    <rPh sb="11" eb="13">
      <t>ケイサン</t>
    </rPh>
    <rPh sb="14" eb="15">
      <t>フク</t>
    </rPh>
    <phoneticPr fontId="3"/>
  </si>
  <si>
    <t>特別有給休暇</t>
    <rPh sb="0" eb="6">
      <t>トクベツユウキュウキュウカ</t>
    </rPh>
    <phoneticPr fontId="3"/>
  </si>
  <si>
    <t>フラグ</t>
    <phoneticPr fontId="3"/>
  </si>
  <si>
    <t>計算</t>
    <rPh sb="0" eb="2">
      <t>ケイサン</t>
    </rPh>
    <phoneticPr fontId="3"/>
  </si>
  <si>
    <t>社保退職計</t>
    <phoneticPr fontId="3"/>
  </si>
  <si>
    <t>740,000超</t>
    <rPh sb="7" eb="8">
      <t>チョウ</t>
    </rPh>
    <phoneticPr fontId="3"/>
  </si>
  <si>
    <t>社保年齢</t>
    <rPh sb="0" eb="1">
      <t>シャ</t>
    </rPh>
    <rPh sb="2" eb="4">
      <t>ネンレイ</t>
    </rPh>
    <phoneticPr fontId="3"/>
  </si>
  <si>
    <t>賞与社保険年齢</t>
    <rPh sb="0" eb="2">
      <t>ショウヨ</t>
    </rPh>
    <rPh sb="2" eb="3">
      <t>シャ</t>
    </rPh>
    <rPh sb="3" eb="5">
      <t>ホケン</t>
    </rPh>
    <rPh sb="5" eb="7">
      <t>ネンレイ</t>
    </rPh>
    <phoneticPr fontId="3"/>
  </si>
  <si>
    <t>※販売目的での複製・編集は禁止します。</t>
    <rPh sb="1" eb="5">
      <t>ハンバイモクテキ</t>
    </rPh>
    <phoneticPr fontId="3"/>
  </si>
  <si>
    <t>作成：労サポ運営者</t>
    <rPh sb="0" eb="2">
      <t>サクセイ</t>
    </rPh>
    <phoneticPr fontId="3"/>
  </si>
  <si>
    <t>マニュアル</t>
    <phoneticPr fontId="3"/>
  </si>
  <si>
    <t>https://rousapo.com/excel-payroll-template-manual</t>
    <phoneticPr fontId="3"/>
  </si>
  <si>
    <t>(空白)</t>
  </si>
  <si>
    <t>人事　太郎</t>
    <rPh sb="0" eb="2">
      <t>ジンジ</t>
    </rPh>
    <rPh sb="3" eb="5">
      <t>タロウ</t>
    </rPh>
    <phoneticPr fontId="3"/>
  </si>
  <si>
    <t>※サンプルを削除してからご利用ください</t>
    <rPh sb="6" eb="8">
      <t>サクジョ</t>
    </rPh>
    <rPh sb="13" eb="15">
      <t>リヨウ</t>
    </rPh>
    <phoneticPr fontId="3"/>
  </si>
  <si>
    <r>
      <t>給与所得の源泉徴収税額表（</t>
    </r>
    <r>
      <rPr>
        <sz val="12"/>
        <color indexed="10"/>
        <rFont val="ＭＳ Ｐゴシック"/>
        <family val="3"/>
        <charset val="128"/>
      </rPr>
      <t>令和４年分</t>
    </r>
    <r>
      <rPr>
        <sz val="12"/>
        <rFont val="ＭＳ Ｐゴシック"/>
        <family val="3"/>
        <charset val="128"/>
      </rPr>
      <t>）</t>
    </r>
    <rPh sb="13" eb="15">
      <t>レイワ</t>
    </rPh>
    <rPh sb="17" eb="18">
      <t>ブン</t>
    </rPh>
    <phoneticPr fontId="19"/>
  </si>
  <si>
    <r>
      <t>賞与に対する源泉徴収税額の算出率の表（</t>
    </r>
    <r>
      <rPr>
        <sz val="14"/>
        <color indexed="10"/>
        <rFont val="ＭＳ Ｐゴシック"/>
        <family val="3"/>
        <charset val="128"/>
      </rPr>
      <t>令和４年分</t>
    </r>
    <r>
      <rPr>
        <sz val="14"/>
        <rFont val="ＭＳ Ｐゴシック"/>
        <family val="3"/>
        <charset val="128"/>
      </rPr>
      <t>）</t>
    </r>
    <rPh sb="0" eb="2">
      <t>ショウヨ</t>
    </rPh>
    <rPh sb="3" eb="4">
      <t>タイ</t>
    </rPh>
    <rPh sb="6" eb="8">
      <t>ゲンセン</t>
    </rPh>
    <rPh sb="8" eb="10">
      <t>チョウシュウ</t>
    </rPh>
    <rPh sb="10" eb="12">
      <t>ゼイガク</t>
    </rPh>
    <rPh sb="13" eb="15">
      <t>サンシュツ</t>
    </rPh>
    <rPh sb="15" eb="16">
      <t>リツ</t>
    </rPh>
    <rPh sb="17" eb="18">
      <t>ヒョウ</t>
    </rPh>
    <rPh sb="19" eb="21">
      <t>トシカズ</t>
    </rPh>
    <rPh sb="22" eb="24">
      <t>ネンブン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</si>
</sst>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quot;◆介護保険第２号被保険者は、40歳から64歳までの方であり、健康保険料率（&quot;0.00%&quot;）に介護保険料率（1.65%）が加わります。&quot;"/>
    <numFmt numFmtId="178" formatCode="0.000%"/>
    <numFmt numFmtId="179" formatCode="0000\-0000000"/>
    <numFmt numFmtId="180" formatCode="0000\-000000\-0"/>
    <numFmt numFmtId="181" formatCode="0.000_);[Red]\(0.000\)"/>
    <numFmt numFmtId="182" formatCode="000\-0000"/>
    <numFmt numFmtId="183" formatCode="yyyy&quot;年&quot;m&quot;月&quot;&quot;分&quot;"/>
    <numFmt numFmtId="184" formatCode="0.00000"/>
  </numFmts>
  <fonts count="45">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color theme="1"/>
      <name val="メイリオ"/>
      <family val="3"/>
      <charset val="128"/>
    </font>
    <font>
      <b/>
      <sz val="11"/>
      <color theme="0"/>
      <name val="メイリオ"/>
      <family val="3"/>
      <charset val="128"/>
    </font>
    <font>
      <b/>
      <sz val="11"/>
      <color theme="1"/>
      <name val="游ゴシック"/>
      <family val="3"/>
      <charset val="128"/>
      <scheme val="minor"/>
    </font>
    <font>
      <b/>
      <sz val="16"/>
      <color rgb="FF00B0F0"/>
      <name val="游ゴシック"/>
      <family val="3"/>
      <charset val="128"/>
      <scheme val="minor"/>
    </font>
    <font>
      <b/>
      <sz val="16"/>
      <color rgb="FF00B050"/>
      <name val="游ゴシック"/>
      <family val="3"/>
      <charset val="128"/>
      <scheme val="minor"/>
    </font>
    <font>
      <sz val="6"/>
      <color theme="1"/>
      <name val="游ゴシック"/>
      <family val="3"/>
      <charset val="128"/>
      <scheme val="minor"/>
    </font>
    <font>
      <b/>
      <sz val="16"/>
      <color theme="9" tint="-0.249977111117893"/>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8"/>
      <color theme="1"/>
      <name val="HGPｺﾞｼｯｸM"/>
      <family val="3"/>
      <charset val="128"/>
    </font>
    <font>
      <sz val="9"/>
      <color theme="1"/>
      <name val="ＭＳ Ｐゴシック"/>
      <family val="3"/>
      <charset val="128"/>
    </font>
    <font>
      <sz val="11"/>
      <name val="ＭＳ Ｐゴシック"/>
      <family val="3"/>
      <charset val="128"/>
    </font>
    <font>
      <b/>
      <sz val="11"/>
      <color theme="1"/>
      <name val="メイリオ"/>
      <family val="3"/>
      <charset val="128"/>
    </font>
    <font>
      <sz val="12"/>
      <name val="ＭＳ Ｐゴシック"/>
      <family val="3"/>
      <charset val="128"/>
    </font>
    <font>
      <sz val="12"/>
      <color indexed="10"/>
      <name val="ＭＳ Ｐゴシック"/>
      <family val="3"/>
      <charset val="128"/>
    </font>
    <font>
      <sz val="6"/>
      <name val="ＭＳ Ｐゴシック"/>
      <family val="3"/>
      <charset val="128"/>
    </font>
    <font>
      <b/>
      <u/>
      <sz val="14"/>
      <name val="ＭＳ Ｐゴシック"/>
      <family val="3"/>
      <charset val="128"/>
    </font>
    <font>
      <b/>
      <sz val="14"/>
      <name val="ＭＳ Ｐゴシック"/>
      <family val="3"/>
      <charset val="128"/>
    </font>
    <font>
      <sz val="14"/>
      <name val="ＭＳ Ｐゴシック"/>
      <family val="3"/>
      <charset val="128"/>
    </font>
    <font>
      <sz val="11"/>
      <name val="ＭＳ 明朝"/>
      <family val="1"/>
      <charset val="128"/>
    </font>
    <font>
      <sz val="8"/>
      <name val="ＭＳ 明朝"/>
      <family val="1"/>
      <charset val="128"/>
    </font>
    <font>
      <sz val="10"/>
      <name val="ＭＳ Ｐゴシック"/>
      <family val="3"/>
      <charset val="128"/>
    </font>
    <font>
      <sz val="11"/>
      <color theme="1"/>
      <name val="ＭＳ Ｐゴシック"/>
      <family val="3"/>
      <charset val="128"/>
    </font>
    <font>
      <sz val="8"/>
      <color theme="1"/>
      <name val="ＭＳ 明朝"/>
      <family val="1"/>
      <charset val="128"/>
    </font>
    <font>
      <sz val="10"/>
      <color theme="1"/>
      <name val="ＭＳ Ｐゴシック"/>
      <family val="3"/>
      <charset val="128"/>
    </font>
    <font>
      <b/>
      <sz val="8.5"/>
      <color theme="0"/>
      <name val="メイリオ"/>
      <family val="3"/>
      <charset val="128"/>
    </font>
    <font>
      <sz val="14"/>
      <color indexed="10"/>
      <name val="ＭＳ Ｐゴシック"/>
      <family val="3"/>
      <charset val="128"/>
    </font>
    <font>
      <sz val="10"/>
      <name val="ＭＳ 明朝"/>
      <family val="1"/>
      <charset val="128"/>
    </font>
    <font>
      <sz val="11"/>
      <name val="游ゴシック"/>
      <family val="3"/>
      <charset val="128"/>
      <scheme val="minor"/>
    </font>
    <font>
      <sz val="16"/>
      <color theme="1"/>
      <name val="メイリオ"/>
      <family val="3"/>
      <charset val="128"/>
    </font>
    <font>
      <sz val="11"/>
      <name val="メイリオ"/>
      <family val="3"/>
      <charset val="128"/>
    </font>
    <font>
      <sz val="9"/>
      <color theme="1"/>
      <name val="メイリオ"/>
      <family val="3"/>
      <charset val="128"/>
    </font>
    <font>
      <b/>
      <sz val="9"/>
      <color indexed="81"/>
      <name val="MS P ゴシック"/>
      <family val="3"/>
      <charset val="128"/>
    </font>
    <font>
      <sz val="9"/>
      <color rgb="FFFF0000"/>
      <name val="游ゴシック"/>
      <family val="3"/>
      <charset val="128"/>
      <scheme val="minor"/>
    </font>
    <font>
      <sz val="11"/>
      <color rgb="FFFF0000"/>
      <name val="游ゴシック"/>
      <family val="3"/>
      <charset val="128"/>
      <scheme val="minor"/>
    </font>
    <font>
      <sz val="6"/>
      <color rgb="FFFF0000"/>
      <name val="游ゴシック"/>
      <family val="3"/>
      <charset val="128"/>
      <scheme val="minor"/>
    </font>
    <font>
      <sz val="14"/>
      <color rgb="FFFF0000"/>
      <name val="游ゴシック"/>
      <family val="3"/>
      <charset val="128"/>
      <scheme val="minor"/>
    </font>
    <font>
      <sz val="9"/>
      <name val="游ゴシック"/>
      <family val="3"/>
      <charset val="128"/>
      <scheme val="minor"/>
    </font>
    <font>
      <b/>
      <sz val="14"/>
      <color rgb="FFFF0000"/>
      <name val="游ゴシック"/>
      <family val="3"/>
      <charset val="128"/>
      <scheme val="minor"/>
    </font>
    <font>
      <sz val="11"/>
      <color theme="1"/>
      <name val="メイリオ"/>
      <family val="3"/>
    </font>
    <font>
      <u/>
      <sz val="11"/>
      <color theme="10"/>
      <name val="游ゴシック"/>
      <family val="2"/>
      <charset val="128"/>
      <scheme val="minor"/>
    </font>
  </fonts>
  <fills count="20">
    <fill>
      <patternFill patternType="none"/>
    </fill>
    <fill>
      <patternFill patternType="gray125"/>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B7ECFF"/>
        <bgColor indexed="64"/>
      </patternFill>
    </fill>
    <fill>
      <patternFill patternType="solid">
        <fgColor theme="5" tint="0.79998168889431442"/>
        <bgColor indexed="64"/>
      </patternFill>
    </fill>
    <fill>
      <patternFill patternType="solid">
        <fgColor rgb="FFC00000"/>
        <bgColor indexed="64"/>
      </patternFill>
    </fill>
    <fill>
      <patternFill patternType="solid">
        <fgColor theme="2"/>
        <bgColor indexed="64"/>
      </patternFill>
    </fill>
    <fill>
      <patternFill patternType="solid">
        <fgColor theme="5"/>
        <bgColor theme="5"/>
      </patternFill>
    </fill>
    <fill>
      <patternFill patternType="solid">
        <fgColor theme="5" tint="0.79998168889431442"/>
        <bgColor theme="5" tint="0.79998168889431442"/>
      </patternFill>
    </fill>
    <fill>
      <patternFill patternType="solid">
        <fgColor theme="5"/>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49998474074526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hair">
        <color auto="1"/>
      </bottom>
      <diagonal/>
    </border>
    <border>
      <left style="hair">
        <color indexed="64"/>
      </left>
      <right/>
      <top/>
      <bottom/>
      <diagonal/>
    </border>
    <border>
      <left/>
      <right style="hair">
        <color indexed="64"/>
      </right>
      <top/>
      <bottom/>
      <diagonal/>
    </border>
    <border>
      <left style="hair">
        <color auto="1"/>
      </left>
      <right/>
      <top/>
      <bottom style="hair">
        <color auto="1"/>
      </bottom>
      <diagonal/>
    </border>
    <border>
      <left/>
      <right style="hair">
        <color auto="1"/>
      </right>
      <top/>
      <bottom style="hair">
        <color auto="1"/>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right style="thin">
        <color theme="5" tint="0.39997558519241921"/>
      </right>
      <top style="thin">
        <color theme="5" tint="0.3999755851924192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double">
        <color indexed="64"/>
      </top>
      <bottom style="thin">
        <color indexed="64"/>
      </bottom>
      <diagonal/>
    </border>
    <border>
      <left/>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5" fillId="0" borderId="0" applyFont="0" applyFill="0" applyBorder="0" applyAlignment="0" applyProtection="0"/>
    <xf numFmtId="0" fontId="15" fillId="0" borderId="0"/>
    <xf numFmtId="0" fontId="15" fillId="0" borderId="0"/>
    <xf numFmtId="0" fontId="44" fillId="0" borderId="0" applyNumberFormat="0" applyFill="0" applyBorder="0" applyAlignment="0" applyProtection="0">
      <alignment vertical="center"/>
    </xf>
  </cellStyleXfs>
  <cellXfs count="594">
    <xf numFmtId="0" fontId="0" fillId="0" borderId="0" xfId="0">
      <alignment vertical="center"/>
    </xf>
    <xf numFmtId="0" fontId="4" fillId="0" borderId="0" xfId="0" applyFont="1">
      <alignment vertical="center"/>
    </xf>
    <xf numFmtId="0" fontId="4" fillId="0" borderId="1" xfId="0" applyFont="1" applyBorder="1">
      <alignment vertical="center"/>
    </xf>
    <xf numFmtId="0" fontId="5" fillId="2" borderId="1" xfId="0" applyFont="1" applyFill="1" applyBorder="1">
      <alignment vertical="center"/>
    </xf>
    <xf numFmtId="0" fontId="5" fillId="2" borderId="1"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7" fillId="6" borderId="0" xfId="0" applyFont="1" applyFill="1" applyAlignment="1">
      <alignment horizontal="centerContinuous" vertical="center"/>
    </xf>
    <xf numFmtId="0" fontId="8" fillId="6" borderId="0" xfId="0" applyFont="1" applyFill="1" applyAlignment="1">
      <alignment horizontal="centerContinuous" vertical="center"/>
    </xf>
    <xf numFmtId="0" fontId="9" fillId="0" borderId="0" xfId="0" applyFont="1">
      <alignment vertical="center"/>
    </xf>
    <xf numFmtId="0" fontId="10" fillId="6" borderId="0" xfId="0" applyFont="1" applyFill="1" applyAlignment="1">
      <alignment horizontal="center" vertical="center"/>
    </xf>
    <xf numFmtId="0" fontId="9" fillId="6" borderId="0" xfId="0" applyFont="1" applyFill="1" applyAlignment="1">
      <alignment horizontal="center" vertical="center"/>
    </xf>
    <xf numFmtId="0" fontId="11" fillId="6" borderId="0" xfId="0" applyFont="1" applyFill="1">
      <alignment vertical="center"/>
    </xf>
    <xf numFmtId="0" fontId="9" fillId="6" borderId="0" xfId="0" applyFont="1" applyFill="1">
      <alignment vertical="center"/>
    </xf>
    <xf numFmtId="0" fontId="9" fillId="6" borderId="0" xfId="0" applyFont="1" applyFill="1" applyAlignment="1">
      <alignment horizontal="center" vertical="top"/>
    </xf>
    <xf numFmtId="0" fontId="11" fillId="6" borderId="0" xfId="0" applyFont="1" applyFill="1" applyAlignment="1">
      <alignment vertical="top"/>
    </xf>
    <xf numFmtId="0" fontId="9" fillId="6" borderId="0" xfId="0" applyFont="1" applyFill="1" applyAlignment="1">
      <alignment vertical="top"/>
    </xf>
    <xf numFmtId="0" fontId="9" fillId="0" borderId="0" xfId="0" applyFont="1" applyAlignment="1">
      <alignment vertical="top"/>
    </xf>
    <xf numFmtId="0" fontId="12" fillId="6" borderId="2" xfId="0" applyFont="1" applyFill="1" applyBorder="1">
      <alignment vertical="center"/>
    </xf>
    <xf numFmtId="0" fontId="11" fillId="6" borderId="0" xfId="0" applyFont="1" applyFill="1" applyAlignment="1">
      <alignment horizontal="right" vertical="center"/>
    </xf>
    <xf numFmtId="0" fontId="11"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2" xfId="0" applyFont="1" applyFill="1" applyBorder="1">
      <alignment vertical="center"/>
    </xf>
    <xf numFmtId="0" fontId="11" fillId="6" borderId="23" xfId="0" applyFont="1" applyFill="1" applyBorder="1" applyAlignment="1">
      <alignment horizontal="right" vertical="center"/>
    </xf>
    <xf numFmtId="0" fontId="9" fillId="6" borderId="24" xfId="0" applyFont="1" applyFill="1" applyBorder="1">
      <alignment vertical="center"/>
    </xf>
    <xf numFmtId="0" fontId="11" fillId="6" borderId="25" xfId="0" applyFont="1" applyFill="1" applyBorder="1" applyAlignment="1">
      <alignment horizontal="right" vertical="center"/>
    </xf>
    <xf numFmtId="0" fontId="11" fillId="6" borderId="26" xfId="0" applyFont="1" applyFill="1" applyBorder="1" applyAlignment="1">
      <alignment horizontal="center" vertical="center"/>
    </xf>
    <xf numFmtId="0" fontId="11" fillId="7" borderId="26" xfId="0" applyFont="1" applyFill="1" applyBorder="1" applyAlignment="1">
      <alignment horizontal="center" vertical="center"/>
    </xf>
    <xf numFmtId="0" fontId="11" fillId="6" borderId="28" xfId="0" applyFont="1" applyFill="1" applyBorder="1" applyAlignment="1">
      <alignment horizontal="center" vertical="center"/>
    </xf>
    <xf numFmtId="38" fontId="11" fillId="6" borderId="29" xfId="1" applyFont="1" applyFill="1" applyBorder="1">
      <alignment vertical="center"/>
    </xf>
    <xf numFmtId="38" fontId="11" fillId="6" borderId="18" xfId="1" applyFont="1" applyFill="1" applyBorder="1">
      <alignment vertical="center"/>
    </xf>
    <xf numFmtId="38" fontId="11" fillId="6" borderId="19" xfId="1" applyFont="1" applyFill="1" applyBorder="1">
      <alignment vertical="center"/>
    </xf>
    <xf numFmtId="38" fontId="11" fillId="6" borderId="11" xfId="1" applyFont="1" applyFill="1" applyBorder="1">
      <alignment vertical="center"/>
    </xf>
    <xf numFmtId="176" fontId="11" fillId="6" borderId="29" xfId="1" applyNumberFormat="1" applyFont="1" applyFill="1" applyBorder="1">
      <alignment vertical="center"/>
    </xf>
    <xf numFmtId="38" fontId="11" fillId="7" borderId="22" xfId="1" applyFont="1" applyFill="1" applyBorder="1">
      <alignment vertical="center"/>
    </xf>
    <xf numFmtId="0" fontId="11" fillId="7" borderId="28" xfId="0" applyFont="1" applyFill="1" applyBorder="1" applyAlignment="1">
      <alignment horizontal="center" vertical="center"/>
    </xf>
    <xf numFmtId="38" fontId="11" fillId="7" borderId="1" xfId="1" applyFont="1" applyFill="1" applyBorder="1">
      <alignment vertical="center"/>
    </xf>
    <xf numFmtId="38" fontId="11" fillId="7" borderId="18" xfId="1" applyFont="1" applyFill="1" applyBorder="1">
      <alignment vertical="center"/>
    </xf>
    <xf numFmtId="38" fontId="11" fillId="7" borderId="19" xfId="1" applyFont="1" applyFill="1" applyBorder="1">
      <alignment vertical="center"/>
    </xf>
    <xf numFmtId="38" fontId="11" fillId="7" borderId="15" xfId="1" applyFont="1" applyFill="1" applyBorder="1">
      <alignment vertical="center"/>
    </xf>
    <xf numFmtId="176" fontId="11" fillId="7" borderId="1" xfId="1" applyNumberFormat="1" applyFont="1" applyFill="1" applyBorder="1">
      <alignment vertical="center"/>
    </xf>
    <xf numFmtId="38" fontId="11" fillId="6" borderId="1" xfId="1" applyFont="1" applyFill="1" applyBorder="1">
      <alignment vertical="center"/>
    </xf>
    <xf numFmtId="38" fontId="11" fillId="6" borderId="14" xfId="1" applyFont="1" applyFill="1" applyBorder="1">
      <alignment vertical="center"/>
    </xf>
    <xf numFmtId="38" fontId="11" fillId="6" borderId="15" xfId="1" applyFont="1" applyFill="1" applyBorder="1">
      <alignment vertical="center"/>
    </xf>
    <xf numFmtId="176" fontId="11" fillId="6" borderId="1" xfId="1" applyNumberFormat="1" applyFont="1" applyFill="1" applyBorder="1">
      <alignment vertical="center"/>
    </xf>
    <xf numFmtId="38" fontId="11" fillId="7" borderId="14" xfId="1" applyFont="1" applyFill="1" applyBorder="1">
      <alignment vertical="center"/>
    </xf>
    <xf numFmtId="40" fontId="11" fillId="7" borderId="29" xfId="1" applyNumberFormat="1" applyFont="1" applyFill="1" applyBorder="1">
      <alignment vertical="center"/>
    </xf>
    <xf numFmtId="40" fontId="11" fillId="0" borderId="29" xfId="1" applyNumberFormat="1" applyFont="1" applyFill="1" applyBorder="1">
      <alignment vertical="center"/>
    </xf>
    <xf numFmtId="40" fontId="11" fillId="7" borderId="1" xfId="1" applyNumberFormat="1" applyFont="1" applyFill="1" applyBorder="1">
      <alignment vertical="center"/>
    </xf>
    <xf numFmtId="40" fontId="11" fillId="6" borderId="1" xfId="1" applyNumberFormat="1" applyFont="1" applyFill="1" applyBorder="1">
      <alignment vertical="center"/>
    </xf>
    <xf numFmtId="40" fontId="11" fillId="7" borderId="26" xfId="1" applyNumberFormat="1" applyFont="1" applyFill="1" applyBorder="1">
      <alignment vertical="center"/>
    </xf>
    <xf numFmtId="176" fontId="11" fillId="6" borderId="14" xfId="1" applyNumberFormat="1" applyFont="1" applyFill="1" applyBorder="1">
      <alignment vertical="center"/>
    </xf>
    <xf numFmtId="176" fontId="11" fillId="7" borderId="14" xfId="1" applyNumberFormat="1" applyFont="1" applyFill="1" applyBorder="1">
      <alignment vertical="center"/>
    </xf>
    <xf numFmtId="38" fontId="9" fillId="6" borderId="6" xfId="1" applyFont="1" applyFill="1" applyBorder="1">
      <alignment vertical="center"/>
    </xf>
    <xf numFmtId="38" fontId="11" fillId="6" borderId="0" xfId="1" applyFont="1" applyFill="1" applyBorder="1" applyAlignment="1">
      <alignment horizontal="left" vertical="center" wrapText="1"/>
    </xf>
    <xf numFmtId="38" fontId="11" fillId="6" borderId="0" xfId="1" applyFont="1" applyFill="1" applyBorder="1">
      <alignment vertical="center"/>
    </xf>
    <xf numFmtId="38" fontId="9" fillId="6" borderId="0" xfId="1" applyFont="1" applyFill="1" applyBorder="1">
      <alignment vertical="center"/>
    </xf>
    <xf numFmtId="0" fontId="11" fillId="6" borderId="21" xfId="0" applyFont="1" applyFill="1" applyBorder="1" applyAlignment="1">
      <alignment horizontal="center" vertical="center"/>
    </xf>
    <xf numFmtId="38" fontId="11" fillId="6" borderId="26" xfId="1" applyFont="1" applyFill="1" applyBorder="1">
      <alignment vertical="center"/>
    </xf>
    <xf numFmtId="38" fontId="11" fillId="6" borderId="23" xfId="1" applyFont="1" applyFill="1" applyBorder="1">
      <alignment vertical="center"/>
    </xf>
    <xf numFmtId="38" fontId="11" fillId="6" borderId="25" xfId="1" applyFont="1" applyFill="1" applyBorder="1">
      <alignment vertical="center"/>
    </xf>
    <xf numFmtId="176" fontId="11" fillId="6" borderId="26" xfId="1" applyNumberFormat="1" applyFont="1" applyFill="1" applyBorder="1">
      <alignment vertical="center"/>
    </xf>
    <xf numFmtId="176" fontId="11" fillId="6" borderId="20" xfId="1" applyNumberFormat="1" applyFont="1" applyFill="1" applyBorder="1">
      <alignment vertical="center"/>
    </xf>
    <xf numFmtId="0" fontId="11" fillId="7" borderId="17" xfId="0" applyFont="1" applyFill="1" applyBorder="1" applyAlignment="1">
      <alignment horizontal="center" vertical="center"/>
    </xf>
    <xf numFmtId="38" fontId="11" fillId="7" borderId="31" xfId="1" applyFont="1" applyFill="1" applyBorder="1">
      <alignment vertical="center"/>
    </xf>
    <xf numFmtId="176" fontId="11" fillId="7" borderId="20" xfId="1" applyNumberFormat="1" applyFont="1" applyFill="1" applyBorder="1">
      <alignment vertical="center"/>
    </xf>
    <xf numFmtId="38" fontId="11" fillId="6" borderId="0" xfId="1" applyFont="1" applyFill="1" applyBorder="1" applyAlignment="1">
      <alignment vertical="center"/>
    </xf>
    <xf numFmtId="0" fontId="11" fillId="7" borderId="32" xfId="0" applyFont="1" applyFill="1" applyBorder="1" applyAlignment="1">
      <alignment horizontal="center" vertical="center"/>
    </xf>
    <xf numFmtId="38" fontId="11" fillId="7" borderId="33" xfId="1" applyFont="1" applyFill="1" applyBorder="1">
      <alignment vertical="center"/>
    </xf>
    <xf numFmtId="38" fontId="11" fillId="7" borderId="34" xfId="1" applyFont="1" applyFill="1" applyBorder="1">
      <alignment vertical="center"/>
    </xf>
    <xf numFmtId="38" fontId="11" fillId="7" borderId="35" xfId="1" applyFont="1" applyFill="1" applyBorder="1">
      <alignment vertical="center"/>
    </xf>
    <xf numFmtId="38" fontId="11" fillId="7" borderId="36" xfId="1" applyFont="1" applyFill="1" applyBorder="1">
      <alignment vertical="center"/>
    </xf>
    <xf numFmtId="176" fontId="11" fillId="7" borderId="33" xfId="1" applyNumberFormat="1" applyFont="1" applyFill="1" applyBorder="1">
      <alignment vertical="center"/>
    </xf>
    <xf numFmtId="0" fontId="11" fillId="6" borderId="0" xfId="0" applyFont="1" applyFill="1" applyAlignment="1">
      <alignment horizontal="left" vertical="center"/>
    </xf>
    <xf numFmtId="177" fontId="9" fillId="0" borderId="0" xfId="0" applyNumberFormat="1" applyFont="1">
      <alignment vertical="center"/>
    </xf>
    <xf numFmtId="0" fontId="9" fillId="6" borderId="38" xfId="0" applyFont="1" applyFill="1" applyBorder="1" applyAlignment="1">
      <alignment horizontal="center" vertical="center"/>
    </xf>
    <xf numFmtId="0" fontId="9" fillId="6" borderId="38" xfId="0" applyFont="1" applyFill="1" applyBorder="1">
      <alignment vertical="center"/>
    </xf>
    <xf numFmtId="0" fontId="13" fillId="6" borderId="39" xfId="0" applyFont="1" applyFill="1" applyBorder="1" applyAlignment="1">
      <alignment horizontal="left" vertical="center"/>
    </xf>
    <xf numFmtId="0" fontId="11" fillId="6" borderId="40" xfId="0" applyFont="1" applyFill="1" applyBorder="1">
      <alignment vertical="center"/>
    </xf>
    <xf numFmtId="0" fontId="11" fillId="6" borderId="39" xfId="0" applyFont="1" applyFill="1" applyBorder="1" applyAlignment="1">
      <alignment horizontal="center" vertical="center"/>
    </xf>
    <xf numFmtId="0" fontId="11" fillId="6" borderId="39" xfId="0" applyFont="1" applyFill="1" applyBorder="1" applyAlignment="1">
      <alignment horizontal="left" vertical="center"/>
    </xf>
    <xf numFmtId="0" fontId="13" fillId="6" borderId="39" xfId="0" applyFont="1" applyFill="1" applyBorder="1">
      <alignment vertical="center"/>
    </xf>
    <xf numFmtId="0" fontId="13" fillId="6" borderId="0" xfId="0" applyFont="1" applyFill="1">
      <alignment vertical="center"/>
    </xf>
    <xf numFmtId="0" fontId="13" fillId="6" borderId="40" xfId="0" applyFont="1" applyFill="1" applyBorder="1">
      <alignment vertical="center"/>
    </xf>
    <xf numFmtId="0" fontId="14" fillId="6" borderId="39" xfId="0" applyFont="1" applyFill="1" applyBorder="1">
      <alignment vertical="center"/>
    </xf>
    <xf numFmtId="0" fontId="9" fillId="6" borderId="41" xfId="0" applyFont="1" applyFill="1" applyBorder="1" applyAlignment="1">
      <alignment horizontal="center" vertical="center"/>
    </xf>
    <xf numFmtId="0" fontId="9" fillId="6" borderId="42" xfId="0" applyFont="1" applyFill="1" applyBorder="1">
      <alignment vertical="center"/>
    </xf>
    <xf numFmtId="0" fontId="9" fillId="0" borderId="0" xfId="0" applyFont="1" applyAlignment="1">
      <alignment horizontal="center" vertical="center"/>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38" fontId="4" fillId="0" borderId="0" xfId="1" applyFont="1">
      <alignment vertical="center"/>
    </xf>
    <xf numFmtId="38" fontId="4" fillId="0" borderId="1" xfId="1" applyFont="1" applyBorder="1">
      <alignment vertical="center"/>
    </xf>
    <xf numFmtId="0" fontId="11" fillId="6" borderId="43" xfId="0" applyFont="1" applyFill="1" applyBorder="1" applyAlignment="1">
      <alignment vertical="center"/>
    </xf>
    <xf numFmtId="0" fontId="11" fillId="7" borderId="45" xfId="0" applyFont="1" applyFill="1" applyBorder="1" applyAlignment="1">
      <alignment horizontal="center" vertical="center"/>
    </xf>
    <xf numFmtId="38" fontId="11" fillId="7" borderId="46" xfId="1" applyFont="1" applyFill="1" applyBorder="1">
      <alignment vertical="center"/>
    </xf>
    <xf numFmtId="40" fontId="11" fillId="7" borderId="47" xfId="1" applyNumberFormat="1" applyFont="1" applyFill="1" applyBorder="1">
      <alignment vertical="center"/>
    </xf>
    <xf numFmtId="40" fontId="11" fillId="0" borderId="47" xfId="1" applyNumberFormat="1" applyFont="1" applyFill="1" applyBorder="1">
      <alignment vertical="center"/>
    </xf>
    <xf numFmtId="40" fontId="11" fillId="7" borderId="44" xfId="1" applyNumberFormat="1" applyFont="1" applyFill="1" applyBorder="1">
      <alignment vertical="center"/>
    </xf>
    <xf numFmtId="40" fontId="11" fillId="6" borderId="44" xfId="1" applyNumberFormat="1" applyFont="1" applyFill="1" applyBorder="1">
      <alignment vertical="center"/>
    </xf>
    <xf numFmtId="40" fontId="11" fillId="7" borderId="45" xfId="1" applyNumberFormat="1" applyFont="1" applyFill="1" applyBorder="1">
      <alignment vertical="center"/>
    </xf>
    <xf numFmtId="40" fontId="11" fillId="6" borderId="48" xfId="1" applyNumberFormat="1" applyFont="1" applyFill="1" applyBorder="1">
      <alignment vertical="center"/>
    </xf>
    <xf numFmtId="0" fontId="11" fillId="7" borderId="49" xfId="0" applyFont="1" applyFill="1" applyBorder="1" applyAlignment="1">
      <alignment horizontal="center" vertical="center"/>
    </xf>
    <xf numFmtId="38" fontId="11" fillId="7" borderId="50" xfId="1" applyFont="1" applyFill="1" applyBorder="1">
      <alignment vertical="center"/>
    </xf>
    <xf numFmtId="40" fontId="11" fillId="7" borderId="51" xfId="1" applyNumberFormat="1" applyFont="1" applyFill="1" applyBorder="1">
      <alignment vertical="center"/>
    </xf>
    <xf numFmtId="40" fontId="11" fillId="0" borderId="51" xfId="1" applyNumberFormat="1" applyFont="1" applyFill="1" applyBorder="1">
      <alignment vertical="center"/>
    </xf>
    <xf numFmtId="40" fontId="11" fillId="7" borderId="16" xfId="1" applyNumberFormat="1" applyFont="1" applyFill="1" applyBorder="1">
      <alignment vertical="center"/>
    </xf>
    <xf numFmtId="40" fontId="11" fillId="6" borderId="16" xfId="1" applyNumberFormat="1" applyFont="1" applyFill="1" applyBorder="1">
      <alignment vertical="center"/>
    </xf>
    <xf numFmtId="40" fontId="11" fillId="7" borderId="49" xfId="1" applyNumberFormat="1" applyFont="1" applyFill="1" applyBorder="1">
      <alignment vertical="center"/>
    </xf>
    <xf numFmtId="0" fontId="9" fillId="6" borderId="0" xfId="0" applyFont="1" applyFill="1" applyBorder="1">
      <alignment vertical="center"/>
    </xf>
    <xf numFmtId="0" fontId="11" fillId="6" borderId="0" xfId="0" applyFont="1" applyFill="1" applyBorder="1" applyAlignment="1">
      <alignment horizontal="left" vertical="center"/>
    </xf>
    <xf numFmtId="0" fontId="11" fillId="6" borderId="0" xfId="0" applyFont="1" applyFill="1" applyBorder="1">
      <alignment vertical="center"/>
    </xf>
    <xf numFmtId="0" fontId="13" fillId="6" borderId="0" xfId="0" applyFont="1" applyFill="1" applyBorder="1">
      <alignment vertical="center"/>
    </xf>
    <xf numFmtId="40" fontId="11" fillId="6" borderId="33" xfId="1" applyNumberFormat="1" applyFont="1" applyFill="1" applyBorder="1">
      <alignment vertical="center"/>
    </xf>
    <xf numFmtId="40" fontId="11" fillId="6" borderId="37" xfId="1" applyNumberFormat="1" applyFont="1" applyFill="1" applyBorder="1">
      <alignment vertical="center"/>
    </xf>
    <xf numFmtId="176" fontId="11" fillId="6" borderId="23" xfId="1" applyNumberFormat="1" applyFont="1" applyFill="1" applyBorder="1">
      <alignment vertical="center"/>
    </xf>
    <xf numFmtId="176" fontId="11" fillId="7" borderId="34" xfId="1" applyNumberFormat="1" applyFont="1" applyFill="1" applyBorder="1">
      <alignment vertical="center"/>
    </xf>
    <xf numFmtId="38" fontId="11" fillId="7" borderId="13" xfId="1" applyFont="1" applyFill="1" applyBorder="1">
      <alignment vertical="center"/>
    </xf>
    <xf numFmtId="40" fontId="11" fillId="7" borderId="11" xfId="1" applyNumberFormat="1" applyFont="1" applyFill="1" applyBorder="1">
      <alignment vertical="center"/>
    </xf>
    <xf numFmtId="40" fontId="11" fillId="0" borderId="11" xfId="1" applyNumberFormat="1" applyFont="1" applyFill="1" applyBorder="1">
      <alignment vertical="center"/>
    </xf>
    <xf numFmtId="40" fontId="11" fillId="7" borderId="15" xfId="1" applyNumberFormat="1" applyFont="1" applyFill="1" applyBorder="1">
      <alignment vertical="center"/>
    </xf>
    <xf numFmtId="40" fontId="11" fillId="6" borderId="15" xfId="1" applyNumberFormat="1" applyFont="1" applyFill="1" applyBorder="1">
      <alignment vertical="center"/>
    </xf>
    <xf numFmtId="40" fontId="11" fillId="7" borderId="25" xfId="1" applyNumberFormat="1" applyFont="1" applyFill="1" applyBorder="1">
      <alignment vertical="center"/>
    </xf>
    <xf numFmtId="40" fontId="11" fillId="6" borderId="36" xfId="1" applyNumberFormat="1" applyFont="1" applyFill="1" applyBorder="1">
      <alignment vertical="center"/>
    </xf>
    <xf numFmtId="0" fontId="11" fillId="7" borderId="25" xfId="0" applyFont="1" applyFill="1" applyBorder="1" applyAlignment="1">
      <alignment horizontal="center" vertical="center"/>
    </xf>
    <xf numFmtId="0" fontId="11" fillId="6" borderId="27" xfId="0" applyFont="1" applyFill="1" applyBorder="1" applyAlignment="1">
      <alignment horizontal="center" vertical="center"/>
    </xf>
    <xf numFmtId="176" fontId="11" fillId="6" borderId="30" xfId="1" applyNumberFormat="1" applyFont="1" applyFill="1" applyBorder="1">
      <alignment vertical="center"/>
    </xf>
    <xf numFmtId="0" fontId="11" fillId="6" borderId="29"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45" xfId="0" applyFont="1" applyFill="1" applyBorder="1" applyAlignment="1">
      <alignment horizontal="center" vertical="center"/>
    </xf>
    <xf numFmtId="0" fontId="11" fillId="6" borderId="47" xfId="0" applyFont="1" applyFill="1" applyBorder="1" applyAlignment="1">
      <alignment horizontal="center" vertical="center"/>
    </xf>
    <xf numFmtId="14" fontId="4" fillId="0" borderId="1" xfId="0" applyNumberFormat="1" applyFont="1" applyBorder="1">
      <alignment vertical="center"/>
    </xf>
    <xf numFmtId="179" fontId="4" fillId="0" borderId="1" xfId="0" applyNumberFormat="1" applyFont="1" applyBorder="1">
      <alignment vertical="center"/>
    </xf>
    <xf numFmtId="180" fontId="4" fillId="0" borderId="1" xfId="0" applyNumberFormat="1" applyFont="1" applyBorder="1">
      <alignment vertical="center"/>
    </xf>
    <xf numFmtId="0" fontId="5" fillId="2" borderId="26" xfId="0" applyFont="1" applyFill="1" applyBorder="1">
      <alignment vertical="center"/>
    </xf>
    <xf numFmtId="0" fontId="5" fillId="2" borderId="22" xfId="0" applyFont="1" applyFill="1" applyBorder="1">
      <alignment vertical="center"/>
    </xf>
    <xf numFmtId="0" fontId="4" fillId="0" borderId="26" xfId="0" applyFont="1" applyBorder="1">
      <alignment vertical="center"/>
    </xf>
    <xf numFmtId="0" fontId="5" fillId="2" borderId="52" xfId="0" applyFont="1" applyFill="1" applyBorder="1">
      <alignment vertical="center"/>
    </xf>
    <xf numFmtId="0" fontId="4" fillId="0" borderId="52" xfId="0" applyFont="1" applyBorder="1">
      <alignment vertical="center"/>
    </xf>
    <xf numFmtId="0" fontId="5" fillId="2" borderId="29" xfId="0" applyFont="1" applyFill="1" applyBorder="1">
      <alignment vertical="center"/>
    </xf>
    <xf numFmtId="0" fontId="4" fillId="0" borderId="29" xfId="0" applyFont="1" applyBorder="1">
      <alignment vertical="center"/>
    </xf>
    <xf numFmtId="0" fontId="5" fillId="2" borderId="29" xfId="0" applyFont="1" applyFill="1" applyBorder="1" applyAlignment="1">
      <alignment horizontal="centerContinuous" vertical="center"/>
    </xf>
    <xf numFmtId="0" fontId="5" fillId="2" borderId="52" xfId="0" applyFont="1" applyFill="1" applyBorder="1" applyAlignment="1">
      <alignment horizontal="centerContinuous" vertical="center"/>
    </xf>
    <xf numFmtId="0" fontId="16" fillId="0" borderId="0" xfId="0" applyFont="1">
      <alignment vertical="center"/>
    </xf>
    <xf numFmtId="0" fontId="4" fillId="0" borderId="1" xfId="0" applyFont="1" applyBorder="1" applyAlignment="1">
      <alignment horizontal="right" vertical="center"/>
    </xf>
    <xf numFmtId="0" fontId="4" fillId="0" borderId="26" xfId="0" applyFont="1" applyBorder="1" applyAlignment="1">
      <alignment horizontal="right" vertical="center"/>
    </xf>
    <xf numFmtId="0" fontId="4" fillId="0" borderId="52" xfId="0" applyFont="1" applyBorder="1" applyAlignment="1">
      <alignment horizontal="right" vertical="center"/>
    </xf>
    <xf numFmtId="38" fontId="4" fillId="0" borderId="29" xfId="1" applyFont="1" applyBorder="1">
      <alignment vertical="center"/>
    </xf>
    <xf numFmtId="38" fontId="4" fillId="0" borderId="26" xfId="1" applyFont="1" applyBorder="1">
      <alignment vertical="center"/>
    </xf>
    <xf numFmtId="38" fontId="4" fillId="0" borderId="52" xfId="1" applyFont="1" applyBorder="1">
      <alignment vertical="center"/>
    </xf>
    <xf numFmtId="38" fontId="4" fillId="10" borderId="52" xfId="1" applyFont="1" applyFill="1" applyBorder="1">
      <alignment vertical="center"/>
    </xf>
    <xf numFmtId="38" fontId="4" fillId="10" borderId="29" xfId="1" applyFont="1" applyFill="1" applyBorder="1">
      <alignment vertical="center"/>
    </xf>
    <xf numFmtId="38" fontId="4" fillId="10" borderId="1" xfId="1" applyFont="1" applyFill="1" applyBorder="1">
      <alignment vertical="center"/>
    </xf>
    <xf numFmtId="0" fontId="16" fillId="13" borderId="0" xfId="0" applyFont="1" applyFill="1">
      <alignment vertical="center"/>
    </xf>
    <xf numFmtId="0" fontId="5" fillId="13" borderId="1" xfId="0" applyFont="1" applyFill="1" applyBorder="1">
      <alignment vertical="center"/>
    </xf>
    <xf numFmtId="0" fontId="5" fillId="13" borderId="26" xfId="0" applyFont="1" applyFill="1" applyBorder="1">
      <alignment vertical="center"/>
    </xf>
    <xf numFmtId="0" fontId="5" fillId="13" borderId="52" xfId="0" applyFont="1" applyFill="1" applyBorder="1">
      <alignment vertical="center"/>
    </xf>
    <xf numFmtId="0" fontId="5" fillId="13" borderId="29" xfId="0" applyFont="1" applyFill="1" applyBorder="1">
      <alignment vertical="center"/>
    </xf>
    <xf numFmtId="0" fontId="5" fillId="13" borderId="29" xfId="0" applyFont="1" applyFill="1" applyBorder="1" applyAlignment="1">
      <alignment horizontal="centerContinuous" vertical="center"/>
    </xf>
    <xf numFmtId="0" fontId="5" fillId="13" borderId="52" xfId="0" applyFont="1" applyFill="1" applyBorder="1" applyAlignment="1">
      <alignment horizontal="centerContinuous" vertical="center"/>
    </xf>
    <xf numFmtId="0" fontId="5" fillId="14" borderId="1" xfId="0" applyFont="1" applyFill="1" applyBorder="1">
      <alignment vertical="center"/>
    </xf>
    <xf numFmtId="38" fontId="4" fillId="0" borderId="59" xfId="1" applyFont="1" applyBorder="1">
      <alignment vertical="center"/>
    </xf>
    <xf numFmtId="0" fontId="15" fillId="0" borderId="0" xfId="5"/>
    <xf numFmtId="0" fontId="23" fillId="0" borderId="0" xfId="5" applyFont="1"/>
    <xf numFmtId="0" fontId="23" fillId="0" borderId="1" xfId="5" applyFont="1" applyBorder="1" applyAlignment="1">
      <alignment horizontal="center" vertical="center"/>
    </xf>
    <xf numFmtId="0" fontId="24" fillId="0" borderId="26" xfId="5" applyFont="1" applyBorder="1" applyAlignment="1">
      <alignment horizontal="right" vertical="top"/>
    </xf>
    <xf numFmtId="0" fontId="24" fillId="0" borderId="73" xfId="5" applyFont="1" applyBorder="1" applyAlignment="1">
      <alignment horizontal="right" vertical="top"/>
    </xf>
    <xf numFmtId="3" fontId="26" fillId="0" borderId="22" xfId="5" applyNumberFormat="1" applyFont="1" applyBorder="1"/>
    <xf numFmtId="3" fontId="26" fillId="0" borderId="67" xfId="5" applyNumberFormat="1" applyFont="1" applyBorder="1"/>
    <xf numFmtId="0" fontId="24" fillId="0" borderId="0" xfId="0" applyFont="1" applyAlignment="1">
      <alignment horizontal="left"/>
    </xf>
    <xf numFmtId="0" fontId="5" fillId="2" borderId="59" xfId="0" applyFont="1" applyFill="1" applyBorder="1" applyAlignment="1">
      <alignment horizontal="centerContinuous" vertical="center"/>
    </xf>
    <xf numFmtId="0" fontId="5" fillId="13" borderId="59" xfId="0" applyFont="1" applyFill="1" applyBorder="1" applyAlignment="1">
      <alignment horizontal="centerContinuous" vertical="center"/>
    </xf>
    <xf numFmtId="0" fontId="5" fillId="3" borderId="82" xfId="0" applyFont="1" applyFill="1" applyBorder="1">
      <alignment vertical="center"/>
    </xf>
    <xf numFmtId="14" fontId="5" fillId="3" borderId="58" xfId="0" applyNumberFormat="1" applyFont="1" applyFill="1" applyBorder="1">
      <alignment vertical="center"/>
    </xf>
    <xf numFmtId="0" fontId="5" fillId="2" borderId="58" xfId="0" applyFont="1" applyFill="1" applyBorder="1">
      <alignment vertical="center"/>
    </xf>
    <xf numFmtId="0" fontId="5" fillId="2" borderId="83" xfId="0" applyFont="1" applyFill="1" applyBorder="1">
      <alignment vertical="center"/>
    </xf>
    <xf numFmtId="0" fontId="5" fillId="2" borderId="72" xfId="0" applyFont="1" applyFill="1" applyBorder="1">
      <alignment vertical="center"/>
    </xf>
    <xf numFmtId="0" fontId="5" fillId="2" borderId="74" xfId="0" applyFont="1" applyFill="1" applyBorder="1">
      <alignment vertical="center"/>
    </xf>
    <xf numFmtId="0" fontId="5" fillId="2" borderId="75" xfId="0" applyFont="1" applyFill="1" applyBorder="1">
      <alignment vertical="center"/>
    </xf>
    <xf numFmtId="0" fontId="5" fillId="2" borderId="86" xfId="0" applyFont="1" applyFill="1" applyBorder="1" applyAlignment="1">
      <alignment vertical="center"/>
    </xf>
    <xf numFmtId="0" fontId="5" fillId="2" borderId="74" xfId="0" applyFont="1" applyFill="1" applyBorder="1" applyAlignment="1">
      <alignment vertical="center"/>
    </xf>
    <xf numFmtId="0" fontId="5" fillId="2" borderId="75" xfId="0" applyFont="1" applyFill="1" applyBorder="1" applyAlignment="1">
      <alignment vertical="center"/>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88" xfId="0" applyFont="1" applyFill="1" applyBorder="1" applyAlignment="1">
      <alignment horizontal="centerContinuous" vertical="center"/>
    </xf>
    <xf numFmtId="0" fontId="5" fillId="2" borderId="89" xfId="0" applyFont="1" applyFill="1" applyBorder="1" applyAlignment="1">
      <alignment horizontal="centerContinuous" vertical="center"/>
    </xf>
    <xf numFmtId="0" fontId="5" fillId="2" borderId="88" xfId="0" applyFont="1" applyFill="1" applyBorder="1" applyAlignment="1">
      <alignment vertical="center"/>
    </xf>
    <xf numFmtId="0" fontId="5" fillId="2" borderId="90" xfId="0" applyFont="1" applyFill="1" applyBorder="1" applyAlignment="1">
      <alignment horizontal="centerContinuous" vertical="center"/>
    </xf>
    <xf numFmtId="0" fontId="5" fillId="2" borderId="72" xfId="0" applyFont="1" applyFill="1" applyBorder="1" applyAlignment="1">
      <alignment vertical="center"/>
    </xf>
    <xf numFmtId="0" fontId="5" fillId="2" borderId="91" xfId="0" applyFont="1" applyFill="1" applyBorder="1" applyAlignment="1">
      <alignment horizontal="centerContinuous" vertical="center"/>
    </xf>
    <xf numFmtId="0" fontId="5" fillId="2" borderId="75" xfId="0" applyFont="1" applyFill="1" applyBorder="1" applyAlignment="1">
      <alignment horizontal="centerContinuous" vertical="center"/>
    </xf>
    <xf numFmtId="0" fontId="5" fillId="2" borderId="53" xfId="0" applyFont="1" applyFill="1" applyBorder="1" applyAlignment="1">
      <alignment horizontal="centerContinuous" vertical="center"/>
    </xf>
    <xf numFmtId="0" fontId="5" fillId="13" borderId="53" xfId="0" applyFont="1" applyFill="1" applyBorder="1" applyAlignment="1">
      <alignment horizontal="centerContinuous" vertical="center"/>
    </xf>
    <xf numFmtId="38" fontId="4" fillId="0" borderId="53" xfId="1" applyFont="1" applyBorder="1">
      <alignment vertical="center"/>
    </xf>
    <xf numFmtId="0" fontId="5" fillId="2" borderId="59" xfId="0" applyFont="1" applyFill="1" applyBorder="1" applyAlignment="1">
      <alignment horizontal="left" vertical="center"/>
    </xf>
    <xf numFmtId="0" fontId="5" fillId="2" borderId="91" xfId="0" applyFont="1" applyFill="1" applyBorder="1" applyAlignment="1">
      <alignment horizontal="left" vertical="center"/>
    </xf>
    <xf numFmtId="0" fontId="5" fillId="13" borderId="58" xfId="0" applyFont="1" applyFill="1" applyBorder="1">
      <alignment vertical="center"/>
    </xf>
    <xf numFmtId="38" fontId="4" fillId="15" borderId="29" xfId="1" applyFont="1" applyFill="1" applyBorder="1">
      <alignment vertical="center"/>
    </xf>
    <xf numFmtId="38" fontId="4" fillId="15" borderId="52" xfId="1" applyFont="1" applyFill="1" applyBorder="1">
      <alignment vertical="center"/>
    </xf>
    <xf numFmtId="38" fontId="4" fillId="15" borderId="1" xfId="1" applyFont="1" applyFill="1" applyBorder="1">
      <alignment vertical="center"/>
    </xf>
    <xf numFmtId="0" fontId="4" fillId="15" borderId="1" xfId="0" applyFont="1" applyFill="1" applyBorder="1" applyAlignment="1">
      <alignment horizontal="right" vertical="center"/>
    </xf>
    <xf numFmtId="38" fontId="4" fillId="0" borderId="1" xfId="1" applyFont="1" applyFill="1" applyBorder="1">
      <alignment vertical="center"/>
    </xf>
    <xf numFmtId="0" fontId="16" fillId="16" borderId="84" xfId="0" applyFont="1" applyFill="1" applyBorder="1">
      <alignment vertical="center"/>
    </xf>
    <xf numFmtId="0" fontId="16" fillId="16" borderId="73" xfId="0" applyFont="1" applyFill="1" applyBorder="1">
      <alignment vertical="center"/>
    </xf>
    <xf numFmtId="0" fontId="16" fillId="16" borderId="85" xfId="0" applyFont="1" applyFill="1" applyBorder="1">
      <alignment vertical="center"/>
    </xf>
    <xf numFmtId="0" fontId="16" fillId="16" borderId="69" xfId="0" applyFont="1" applyFill="1" applyBorder="1">
      <alignment vertical="center"/>
    </xf>
    <xf numFmtId="38" fontId="16" fillId="16" borderId="69" xfId="1" applyFont="1" applyFill="1" applyBorder="1">
      <alignment vertical="center"/>
    </xf>
    <xf numFmtId="38" fontId="16" fillId="16" borderId="84" xfId="1" applyFont="1" applyFill="1" applyBorder="1">
      <alignment vertical="center"/>
    </xf>
    <xf numFmtId="38" fontId="16" fillId="16" borderId="67" xfId="1" applyFont="1" applyFill="1" applyBorder="1">
      <alignment vertical="center"/>
    </xf>
    <xf numFmtId="38" fontId="16" fillId="16" borderId="85" xfId="1" applyFont="1" applyFill="1" applyBorder="1">
      <alignment vertical="center"/>
    </xf>
    <xf numFmtId="38" fontId="16" fillId="16" borderId="73" xfId="1" applyFont="1" applyFill="1" applyBorder="1">
      <alignment vertical="center"/>
    </xf>
    <xf numFmtId="38" fontId="16" fillId="16" borderId="65" xfId="1" applyFont="1" applyFill="1" applyBorder="1">
      <alignment vertical="center"/>
    </xf>
    <xf numFmtId="38" fontId="16" fillId="16" borderId="87" xfId="1" applyFont="1" applyFill="1" applyBorder="1">
      <alignment vertical="center"/>
    </xf>
    <xf numFmtId="38" fontId="16" fillId="16" borderId="76" xfId="1" applyFont="1" applyFill="1" applyBorder="1">
      <alignment vertical="center"/>
    </xf>
    <xf numFmtId="38" fontId="4" fillId="15" borderId="22" xfId="1" applyFont="1" applyFill="1" applyBorder="1">
      <alignment vertical="center"/>
    </xf>
    <xf numFmtId="0" fontId="5" fillId="2" borderId="53" xfId="0" applyFont="1" applyFill="1" applyBorder="1">
      <alignment vertical="center"/>
    </xf>
    <xf numFmtId="0" fontId="5" fillId="13" borderId="53" xfId="0" applyFont="1" applyFill="1" applyBorder="1">
      <alignment vertical="center"/>
    </xf>
    <xf numFmtId="0" fontId="5" fillId="2" borderId="74" xfId="0" applyFont="1" applyFill="1" applyBorder="1" applyAlignment="1">
      <alignment horizontal="centerContinuous" vertical="center"/>
    </xf>
    <xf numFmtId="38" fontId="16" fillId="16" borderId="83" xfId="1" applyFont="1" applyFill="1" applyBorder="1">
      <alignment vertical="center"/>
    </xf>
    <xf numFmtId="38" fontId="4" fillId="10" borderId="59" xfId="1" applyFont="1" applyFill="1" applyBorder="1">
      <alignment vertical="center"/>
    </xf>
    <xf numFmtId="0" fontId="29" fillId="2" borderId="29" xfId="0" applyFont="1" applyFill="1" applyBorder="1" applyAlignment="1">
      <alignment horizontal="centerContinuous" vertical="center"/>
    </xf>
    <xf numFmtId="0" fontId="23" fillId="0" borderId="92" xfId="5" applyFont="1" applyBorder="1" applyAlignment="1">
      <alignment horizontal="center" vertical="center"/>
    </xf>
    <xf numFmtId="0" fontId="23" fillId="0" borderId="26" xfId="5" applyFont="1" applyBorder="1" applyAlignment="1">
      <alignment horizontal="center" vertical="center"/>
    </xf>
    <xf numFmtId="0" fontId="23" fillId="0" borderId="96" xfId="5" applyFont="1" applyBorder="1" applyAlignment="1">
      <alignment horizontal="center" vertical="center"/>
    </xf>
    <xf numFmtId="181" fontId="26" fillId="0" borderId="66" xfId="5" applyNumberFormat="1" applyFont="1" applyBorder="1" applyAlignment="1">
      <alignment horizontal="right" vertical="center"/>
    </xf>
    <xf numFmtId="10" fontId="26" fillId="0" borderId="13" xfId="5" applyNumberFormat="1" applyFont="1" applyBorder="1" applyAlignment="1">
      <alignment horizontal="right" vertical="center" shrinkToFit="1"/>
    </xf>
    <xf numFmtId="0" fontId="26" fillId="0" borderId="22" xfId="5" applyFont="1" applyBorder="1" applyAlignment="1">
      <alignment horizontal="right" vertical="top"/>
    </xf>
    <xf numFmtId="0" fontId="26" fillId="0" borderId="67" xfId="5" applyFont="1" applyBorder="1" applyAlignment="1">
      <alignment horizontal="right" vertical="top"/>
    </xf>
    <xf numFmtId="181" fontId="26" fillId="0" borderId="66" xfId="5" applyNumberFormat="1" applyFont="1" applyBorder="1"/>
    <xf numFmtId="178" fontId="26" fillId="0" borderId="13" xfId="5" applyNumberFormat="1" applyFont="1" applyBorder="1"/>
    <xf numFmtId="181" fontId="26" fillId="0" borderId="78" xfId="5" applyNumberFormat="1" applyFont="1" applyBorder="1" applyAlignment="1">
      <alignment vertical="center"/>
    </xf>
    <xf numFmtId="178" fontId="26" fillId="0" borderId="79" xfId="5" applyNumberFormat="1" applyFont="1" applyBorder="1" applyAlignment="1">
      <alignment vertical="center"/>
    </xf>
    <xf numFmtId="0" fontId="23" fillId="0" borderId="81" xfId="0" applyFont="1" applyBorder="1" applyAlignment="1"/>
    <xf numFmtId="0" fontId="23" fillId="0" borderId="0" xfId="0" applyFont="1" applyAlignment="1"/>
    <xf numFmtId="0" fontId="5" fillId="13" borderId="22" xfId="0" applyFont="1" applyFill="1" applyBorder="1">
      <alignment vertical="center"/>
    </xf>
    <xf numFmtId="38" fontId="4" fillId="15" borderId="53" xfId="1" applyNumberFormat="1" applyFont="1" applyFill="1" applyBorder="1">
      <alignment vertical="center"/>
    </xf>
    <xf numFmtId="0" fontId="23" fillId="0" borderId="81" xfId="5" applyFont="1" applyBorder="1" applyAlignment="1">
      <alignment horizontal="center" vertical="center"/>
    </xf>
    <xf numFmtId="0" fontId="5" fillId="2" borderId="0" xfId="0" applyFont="1" applyFill="1" applyBorder="1" applyAlignment="1">
      <alignment horizontal="centerContinuous" vertical="center"/>
    </xf>
    <xf numFmtId="0" fontId="5" fillId="2" borderId="0" xfId="0" applyFont="1" applyFill="1" applyBorder="1" applyAlignment="1">
      <alignment horizontal="center" vertical="center"/>
    </xf>
    <xf numFmtId="0" fontId="4" fillId="0" borderId="0" xfId="0" applyFont="1" applyBorder="1">
      <alignment vertical="center"/>
    </xf>
    <xf numFmtId="0" fontId="5" fillId="2" borderId="26" xfId="0" applyFont="1" applyFill="1" applyBorder="1" applyAlignment="1">
      <alignment horizontal="center" vertical="center"/>
    </xf>
    <xf numFmtId="0" fontId="5" fillId="3" borderId="26" xfId="0" applyFont="1" applyFill="1" applyBorder="1" applyAlignment="1">
      <alignment horizontal="centerContinuous" vertical="center"/>
    </xf>
    <xf numFmtId="38" fontId="4" fillId="0" borderId="1" xfId="0" applyNumberFormat="1" applyFont="1" applyBorder="1">
      <alignment vertical="center"/>
    </xf>
    <xf numFmtId="0" fontId="4" fillId="17" borderId="1" xfId="0" applyFont="1" applyFill="1" applyBorder="1">
      <alignment vertical="center"/>
    </xf>
    <xf numFmtId="0" fontId="33" fillId="0" borderId="0" xfId="0" applyFont="1" applyAlignment="1">
      <alignment horizontal="centerContinuous" vertical="center"/>
    </xf>
    <xf numFmtId="0" fontId="4" fillId="0" borderId="0" xfId="0" applyFont="1" applyAlignment="1">
      <alignment horizontal="centerContinuous" vertical="center"/>
    </xf>
    <xf numFmtId="0" fontId="4" fillId="0" borderId="12"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11" xfId="0" applyFont="1" applyBorder="1">
      <alignment vertical="center"/>
    </xf>
    <xf numFmtId="0" fontId="4" fillId="17" borderId="14" xfId="0" applyFont="1" applyFill="1" applyBorder="1" applyAlignment="1">
      <alignment horizontal="centerContinuous" vertical="center"/>
    </xf>
    <xf numFmtId="0" fontId="4" fillId="17" borderId="31" xfId="0" applyFont="1" applyFill="1" applyBorder="1" applyAlignment="1">
      <alignment horizontal="centerContinuous" vertical="center"/>
    </xf>
    <xf numFmtId="0" fontId="4" fillId="17" borderId="15" xfId="0" applyFont="1" applyFill="1" applyBorder="1" applyAlignment="1">
      <alignment horizontal="centerContinuous" vertical="center"/>
    </xf>
    <xf numFmtId="0" fontId="4" fillId="0" borderId="23" xfId="0" applyFont="1" applyBorder="1">
      <alignment vertical="center"/>
    </xf>
    <xf numFmtId="0" fontId="4" fillId="0" borderId="25" xfId="0" applyFont="1" applyBorder="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17" borderId="0" xfId="0" applyFont="1" applyFill="1" applyAlignment="1">
      <alignment vertical="center"/>
    </xf>
    <xf numFmtId="14" fontId="4" fillId="17" borderId="0" xfId="0" applyNumberFormat="1" applyFont="1" applyFill="1" applyAlignment="1">
      <alignment vertical="center"/>
    </xf>
    <xf numFmtId="0" fontId="4" fillId="0" borderId="0" xfId="0" applyFont="1" applyBorder="1" applyAlignment="1">
      <alignment horizontal="centerContinuous" vertical="center"/>
    </xf>
    <xf numFmtId="0" fontId="33" fillId="0" borderId="19" xfId="0" applyFont="1" applyFill="1" applyBorder="1" applyAlignment="1">
      <alignment horizontal="left" vertical="center"/>
    </xf>
    <xf numFmtId="0" fontId="4" fillId="0" borderId="19" xfId="0" applyFont="1" applyBorder="1" applyAlignment="1">
      <alignment horizontal="left" vertical="center"/>
    </xf>
    <xf numFmtId="0" fontId="5" fillId="2" borderId="1" xfId="0" applyFont="1" applyFill="1" applyBorder="1" applyAlignment="1">
      <alignment horizontal="left" vertical="center"/>
    </xf>
    <xf numFmtId="38" fontId="4" fillId="0" borderId="0" xfId="1" applyFont="1" applyBorder="1">
      <alignment vertical="center"/>
    </xf>
    <xf numFmtId="0" fontId="4" fillId="0" borderId="0" xfId="0" applyFont="1" applyFill="1" applyBorder="1" applyAlignment="1">
      <alignment horizontal="center" vertical="center"/>
    </xf>
    <xf numFmtId="38" fontId="4" fillId="17" borderId="1" xfId="1" applyFont="1" applyFill="1" applyBorder="1">
      <alignment vertical="center"/>
    </xf>
    <xf numFmtId="38" fontId="4" fillId="15" borderId="58" xfId="1" applyFont="1" applyFill="1" applyBorder="1">
      <alignment vertical="center"/>
    </xf>
    <xf numFmtId="38" fontId="4" fillId="8" borderId="22" xfId="1" applyFont="1" applyFill="1" applyBorder="1">
      <alignment vertical="center"/>
    </xf>
    <xf numFmtId="0" fontId="5" fillId="0" borderId="1" xfId="0" applyFont="1" applyFill="1" applyBorder="1">
      <alignment vertical="center"/>
    </xf>
    <xf numFmtId="0" fontId="5" fillId="0" borderId="52" xfId="0" applyFont="1" applyFill="1" applyBorder="1">
      <alignment vertical="center"/>
    </xf>
    <xf numFmtId="0" fontId="5" fillId="0" borderId="58" xfId="0" applyFont="1" applyFill="1" applyBorder="1">
      <alignment vertical="center"/>
    </xf>
    <xf numFmtId="0" fontId="16" fillId="0" borderId="0" xfId="0" applyFont="1" applyFill="1">
      <alignment vertical="center"/>
    </xf>
    <xf numFmtId="0" fontId="34" fillId="8" borderId="1" xfId="0" applyFont="1" applyFill="1" applyBorder="1">
      <alignment vertical="center"/>
    </xf>
    <xf numFmtId="0" fontId="34" fillId="8" borderId="26" xfId="0" applyFont="1" applyFill="1" applyBorder="1">
      <alignment vertical="center"/>
    </xf>
    <xf numFmtId="0" fontId="34" fillId="8" borderId="52" xfId="0" applyFont="1" applyFill="1" applyBorder="1">
      <alignment vertical="center"/>
    </xf>
    <xf numFmtId="0" fontId="34" fillId="8" borderId="29" xfId="0" applyFont="1" applyFill="1" applyBorder="1">
      <alignment vertical="center"/>
    </xf>
    <xf numFmtId="0" fontId="34" fillId="8" borderId="58" xfId="0" applyFont="1" applyFill="1" applyBorder="1">
      <alignment vertical="center"/>
    </xf>
    <xf numFmtId="0" fontId="34" fillId="8" borderId="29" xfId="0" applyFont="1" applyFill="1" applyBorder="1" applyAlignment="1">
      <alignment horizontal="centerContinuous" vertical="center"/>
    </xf>
    <xf numFmtId="0" fontId="34" fillId="8" borderId="52" xfId="0" applyFont="1" applyFill="1" applyBorder="1" applyAlignment="1">
      <alignment horizontal="centerContinuous" vertical="center"/>
    </xf>
    <xf numFmtId="0" fontId="34" fillId="8" borderId="1" xfId="0" applyFont="1" applyFill="1" applyBorder="1" applyAlignment="1">
      <alignment horizontal="centerContinuous" vertical="center"/>
    </xf>
    <xf numFmtId="0" fontId="34" fillId="8" borderId="59" xfId="0" applyFont="1" applyFill="1" applyBorder="1" applyAlignment="1">
      <alignment horizontal="centerContinuous" vertical="center"/>
    </xf>
    <xf numFmtId="0" fontId="34" fillId="8" borderId="53" xfId="0" applyFont="1" applyFill="1" applyBorder="1" applyAlignment="1">
      <alignment horizontal="centerContinuous" vertical="center"/>
    </xf>
    <xf numFmtId="38" fontId="4" fillId="8" borderId="58" xfId="1" applyFont="1" applyFill="1" applyBorder="1">
      <alignment vertical="center"/>
    </xf>
    <xf numFmtId="38" fontId="4" fillId="8" borderId="52" xfId="1" applyFont="1" applyFill="1" applyBorder="1">
      <alignment vertical="center"/>
    </xf>
    <xf numFmtId="0" fontId="5" fillId="4" borderId="86" xfId="0" applyFont="1" applyFill="1" applyBorder="1" applyAlignment="1">
      <alignment vertical="center"/>
    </xf>
    <xf numFmtId="0" fontId="5" fillId="4" borderId="58" xfId="0" applyFont="1" applyFill="1" applyBorder="1">
      <alignment vertical="center"/>
    </xf>
    <xf numFmtId="0" fontId="5" fillId="4" borderId="74" xfId="0" applyFont="1" applyFill="1" applyBorder="1" applyAlignment="1">
      <alignment vertical="center"/>
    </xf>
    <xf numFmtId="0" fontId="5" fillId="4" borderId="1" xfId="0" applyFont="1" applyFill="1" applyBorder="1">
      <alignment vertical="center"/>
    </xf>
    <xf numFmtId="0" fontId="5" fillId="4" borderId="75" xfId="0" applyFont="1" applyFill="1" applyBorder="1" applyAlignment="1">
      <alignment vertical="center"/>
    </xf>
    <xf numFmtId="0" fontId="5" fillId="4" borderId="52" xfId="0" applyFont="1" applyFill="1" applyBorder="1">
      <alignment vertical="center"/>
    </xf>
    <xf numFmtId="0" fontId="5" fillId="4" borderId="75" xfId="0" applyFont="1" applyFill="1" applyBorder="1" applyAlignment="1">
      <alignment horizontal="centerContinuous" vertical="center"/>
    </xf>
    <xf numFmtId="0" fontId="5" fillId="4" borderId="52" xfId="0" applyFont="1" applyFill="1" applyBorder="1" applyAlignment="1">
      <alignment horizontal="centerContinuous" vertical="center"/>
    </xf>
    <xf numFmtId="0" fontId="5" fillId="4" borderId="82" xfId="0" applyFont="1" applyFill="1" applyBorder="1" applyAlignment="1">
      <alignment vertical="center"/>
    </xf>
    <xf numFmtId="0" fontId="5" fillId="4" borderId="90" xfId="0" applyFont="1" applyFill="1" applyBorder="1" applyAlignment="1">
      <alignment vertical="center"/>
    </xf>
    <xf numFmtId="0" fontId="5" fillId="4" borderId="89" xfId="0" applyFont="1" applyFill="1" applyBorder="1" applyAlignment="1">
      <alignment vertical="center"/>
    </xf>
    <xf numFmtId="0" fontId="5" fillId="4" borderId="89" xfId="0" applyFont="1" applyFill="1" applyBorder="1" applyAlignment="1">
      <alignment horizontal="centerContinuous" vertical="center"/>
    </xf>
    <xf numFmtId="0" fontId="4" fillId="18" borderId="1" xfId="0" applyFont="1" applyFill="1" applyBorder="1">
      <alignment vertical="center"/>
    </xf>
    <xf numFmtId="0" fontId="4" fillId="18" borderId="0" xfId="0" applyFont="1" applyFill="1" applyAlignment="1">
      <alignment vertical="center"/>
    </xf>
    <xf numFmtId="14" fontId="4" fillId="18" borderId="0" xfId="0" applyNumberFormat="1" applyFont="1" applyFill="1" applyAlignment="1">
      <alignment vertical="center"/>
    </xf>
    <xf numFmtId="0" fontId="4" fillId="18" borderId="14" xfId="0" applyFont="1" applyFill="1" applyBorder="1" applyAlignment="1">
      <alignment horizontal="centerContinuous" vertical="center"/>
    </xf>
    <xf numFmtId="0" fontId="4" fillId="18" borderId="31" xfId="0" applyFont="1" applyFill="1" applyBorder="1" applyAlignment="1">
      <alignment horizontal="centerContinuous" vertical="center"/>
    </xf>
    <xf numFmtId="0" fontId="4" fillId="18" borderId="15" xfId="0" applyFont="1" applyFill="1" applyBorder="1" applyAlignment="1">
      <alignment horizontal="centerContinuous" vertical="center"/>
    </xf>
    <xf numFmtId="38" fontId="4" fillId="18" borderId="1" xfId="1" applyFont="1" applyFill="1" applyBorder="1">
      <alignment vertical="center"/>
    </xf>
    <xf numFmtId="0" fontId="5" fillId="13" borderId="59" xfId="0" applyFont="1" applyFill="1" applyBorder="1">
      <alignment vertical="center"/>
    </xf>
    <xf numFmtId="0" fontId="4" fillId="15" borderId="59" xfId="0" applyFont="1" applyFill="1" applyBorder="1" applyAlignment="1">
      <alignment horizontal="right" vertical="center"/>
    </xf>
    <xf numFmtId="0" fontId="34" fillId="8" borderId="22" xfId="0" applyFont="1" applyFill="1" applyBorder="1">
      <alignment vertical="center"/>
    </xf>
    <xf numFmtId="38" fontId="4" fillId="8" borderId="53" xfId="1" applyFont="1" applyFill="1" applyBorder="1">
      <alignment vertical="center"/>
    </xf>
    <xf numFmtId="182" fontId="4" fillId="0" borderId="1" xfId="0" applyNumberFormat="1" applyFont="1" applyBorder="1">
      <alignment vertical="center"/>
    </xf>
    <xf numFmtId="38" fontId="4" fillId="15" borderId="26" xfId="1" applyFont="1" applyFill="1" applyBorder="1">
      <alignment vertical="center"/>
    </xf>
    <xf numFmtId="38" fontId="16" fillId="10" borderId="53" xfId="1" applyFont="1" applyFill="1" applyBorder="1">
      <alignment vertical="center"/>
    </xf>
    <xf numFmtId="0" fontId="5" fillId="4" borderId="22" xfId="0" applyFont="1" applyFill="1" applyBorder="1" applyAlignment="1">
      <alignment horizontal="center" vertical="center"/>
    </xf>
    <xf numFmtId="49" fontId="4" fillId="0" borderId="1" xfId="0" applyNumberFormat="1" applyFont="1" applyBorder="1">
      <alignment vertical="center"/>
    </xf>
    <xf numFmtId="2" fontId="16" fillId="0" borderId="0" xfId="0" applyNumberFormat="1" applyFont="1">
      <alignment vertical="center"/>
    </xf>
    <xf numFmtId="0" fontId="4" fillId="10" borderId="0" xfId="0" applyFont="1" applyFill="1">
      <alignment vertical="center"/>
    </xf>
    <xf numFmtId="0" fontId="4" fillId="0" borderId="0" xfId="0" applyFont="1" applyFill="1">
      <alignment vertical="center"/>
    </xf>
    <xf numFmtId="0" fontId="5" fillId="11" borderId="56" xfId="0" applyFont="1" applyFill="1" applyBorder="1">
      <alignment vertical="center"/>
    </xf>
    <xf numFmtId="0" fontId="5" fillId="11" borderId="57" xfId="0" applyFont="1" applyFill="1" applyBorder="1">
      <alignment vertical="center"/>
    </xf>
    <xf numFmtId="0" fontId="4" fillId="12" borderId="54" xfId="0" applyFont="1" applyFill="1" applyBorder="1">
      <alignment vertical="center"/>
    </xf>
    <xf numFmtId="0" fontId="16" fillId="12" borderId="55" xfId="0" applyFont="1" applyFill="1" applyBorder="1">
      <alignment vertical="center"/>
    </xf>
    <xf numFmtId="0" fontId="4" fillId="0" borderId="0" xfId="0" applyFont="1" applyFill="1" applyBorder="1">
      <alignment vertical="center"/>
    </xf>
    <xf numFmtId="0" fontId="16" fillId="0" borderId="0" xfId="0" applyFont="1" applyFill="1" applyBorder="1">
      <alignment vertical="center"/>
    </xf>
    <xf numFmtId="0" fontId="5" fillId="9" borderId="1" xfId="0" applyFont="1" applyFill="1" applyBorder="1">
      <alignment vertical="center"/>
    </xf>
    <xf numFmtId="38" fontId="4" fillId="0" borderId="0" xfId="0" applyNumberFormat="1" applyFont="1">
      <alignment vertical="center"/>
    </xf>
    <xf numFmtId="0" fontId="4" fillId="18" borderId="1" xfId="0" applyNumberFormat="1" applyFont="1" applyFill="1" applyBorder="1">
      <alignment vertical="center"/>
    </xf>
    <xf numFmtId="0" fontId="4" fillId="18" borderId="0" xfId="0" applyFont="1" applyFill="1">
      <alignment vertical="center"/>
    </xf>
    <xf numFmtId="0" fontId="4" fillId="0" borderId="2" xfId="0" applyFont="1" applyBorder="1">
      <alignment vertical="center"/>
    </xf>
    <xf numFmtId="0" fontId="4" fillId="0" borderId="8" xfId="0" applyFont="1" applyBorder="1">
      <alignment vertical="center"/>
    </xf>
    <xf numFmtId="0" fontId="35" fillId="0" borderId="0" xfId="0" applyFont="1">
      <alignment vertical="center"/>
    </xf>
    <xf numFmtId="0" fontId="35" fillId="0" borderId="0" xfId="0" applyFont="1" applyBorder="1">
      <alignment vertical="center"/>
    </xf>
    <xf numFmtId="0" fontId="4" fillId="0" borderId="2" xfId="0" applyFont="1" applyFill="1" applyBorder="1">
      <alignment vertical="center"/>
    </xf>
    <xf numFmtId="0" fontId="16" fillId="0" borderId="2" xfId="0" applyFont="1" applyFill="1" applyBorder="1">
      <alignment vertical="center"/>
    </xf>
    <xf numFmtId="0" fontId="5" fillId="2" borderId="14" xfId="0" applyFont="1" applyFill="1" applyBorder="1">
      <alignment vertical="center"/>
    </xf>
    <xf numFmtId="38" fontId="16" fillId="0" borderId="97" xfId="1" applyFont="1" applyBorder="1">
      <alignment vertical="center"/>
    </xf>
    <xf numFmtId="38" fontId="16" fillId="0" borderId="98" xfId="1" applyFont="1" applyBorder="1">
      <alignment vertical="center"/>
    </xf>
    <xf numFmtId="0" fontId="5" fillId="9" borderId="14" xfId="0" applyFont="1" applyFill="1" applyBorder="1">
      <alignment vertical="center"/>
    </xf>
    <xf numFmtId="0" fontId="5" fillId="9" borderId="26" xfId="0" applyFont="1" applyFill="1" applyBorder="1">
      <alignment vertical="center"/>
    </xf>
    <xf numFmtId="0" fontId="11" fillId="6" borderId="8" xfId="0" applyFont="1" applyFill="1" applyBorder="1" applyAlignment="1">
      <alignment vertical="center"/>
    </xf>
    <xf numFmtId="10" fontId="12" fillId="6" borderId="99" xfId="2" applyNumberFormat="1" applyFont="1" applyFill="1" applyBorder="1" applyAlignment="1">
      <alignment vertical="center"/>
    </xf>
    <xf numFmtId="10" fontId="6" fillId="6" borderId="100" xfId="2" applyNumberFormat="1" applyFont="1" applyFill="1" applyBorder="1" applyAlignment="1">
      <alignment vertical="center"/>
    </xf>
    <xf numFmtId="10" fontId="12" fillId="6" borderId="101" xfId="2" applyNumberFormat="1" applyFont="1" applyFill="1" applyBorder="1" applyAlignment="1">
      <alignment vertical="center"/>
    </xf>
    <xf numFmtId="0" fontId="11" fillId="6" borderId="7" xfId="0" applyFont="1" applyFill="1" applyBorder="1" applyAlignment="1">
      <alignment horizontal="right" vertical="center"/>
    </xf>
    <xf numFmtId="0" fontId="38" fillId="6" borderId="2" xfId="0" applyFont="1" applyFill="1" applyBorder="1">
      <alignment vertical="center"/>
    </xf>
    <xf numFmtId="0" fontId="38" fillId="6" borderId="0" xfId="0" applyFont="1" applyFill="1" applyBorder="1">
      <alignment vertical="center"/>
    </xf>
    <xf numFmtId="0" fontId="39" fillId="6" borderId="0" xfId="0" applyFont="1" applyFill="1">
      <alignment vertical="center"/>
    </xf>
    <xf numFmtId="0" fontId="40" fillId="6" borderId="0" xfId="0" applyFont="1" applyFill="1">
      <alignment vertical="center"/>
    </xf>
    <xf numFmtId="0" fontId="41" fillId="6" borderId="0" xfId="0" applyFont="1" applyFill="1">
      <alignment vertical="center"/>
    </xf>
    <xf numFmtId="0" fontId="9" fillId="0" borderId="0" xfId="0" applyFont="1" applyAlignment="1">
      <alignment horizontal="centerContinuous" vertical="center"/>
    </xf>
    <xf numFmtId="178" fontId="6" fillId="6" borderId="102" xfId="0" applyNumberFormat="1" applyFont="1" applyFill="1" applyBorder="1" applyAlignment="1">
      <alignment horizontal="center" vertical="center"/>
    </xf>
    <xf numFmtId="0" fontId="37" fillId="6" borderId="0" xfId="0" applyFont="1" applyFill="1" applyBorder="1">
      <alignment vertical="center"/>
    </xf>
    <xf numFmtId="0" fontId="42" fillId="0" borderId="0" xfId="0" applyFont="1">
      <alignment vertical="center"/>
    </xf>
    <xf numFmtId="183" fontId="5" fillId="3" borderId="82" xfId="0" applyNumberFormat="1" applyFont="1" applyFill="1" applyBorder="1">
      <alignment vertical="center"/>
    </xf>
    <xf numFmtId="0" fontId="5" fillId="2" borderId="58" xfId="0" applyFont="1" applyFill="1" applyBorder="1" applyAlignment="1">
      <alignment horizontal="centerContinuous" vertical="center"/>
    </xf>
    <xf numFmtId="0" fontId="5" fillId="4" borderId="58" xfId="0" applyFont="1" applyFill="1" applyBorder="1" applyAlignment="1">
      <alignment horizontal="centerContinuous" vertical="center"/>
    </xf>
    <xf numFmtId="0" fontId="4" fillId="4" borderId="83" xfId="0" applyFont="1" applyFill="1" applyBorder="1" applyAlignment="1">
      <alignment horizontal="centerContinuous" vertical="center"/>
    </xf>
    <xf numFmtId="0" fontId="5" fillId="2" borderId="90" xfId="0" applyFont="1" applyFill="1" applyBorder="1" applyAlignment="1">
      <alignment horizontal="center" vertical="center"/>
    </xf>
    <xf numFmtId="0" fontId="5" fillId="4" borderId="84" xfId="0" applyFont="1" applyFill="1" applyBorder="1" applyAlignment="1">
      <alignment horizontal="center" vertical="center"/>
    </xf>
    <xf numFmtId="0" fontId="5" fillId="2" borderId="90" xfId="0" applyFont="1" applyFill="1" applyBorder="1">
      <alignment vertical="center"/>
    </xf>
    <xf numFmtId="38" fontId="4" fillId="18" borderId="84" xfId="0" applyNumberFormat="1" applyFont="1" applyFill="1" applyBorder="1">
      <alignment vertical="center"/>
    </xf>
    <xf numFmtId="0" fontId="5" fillId="2" borderId="82" xfId="0" applyFont="1" applyFill="1" applyBorder="1">
      <alignment vertical="center"/>
    </xf>
    <xf numFmtId="14" fontId="5" fillId="2" borderId="58" xfId="0" applyNumberFormat="1" applyFont="1" applyFill="1" applyBorder="1" applyAlignment="1">
      <alignment horizontal="centerContinuous" vertical="center"/>
    </xf>
    <xf numFmtId="0" fontId="5" fillId="5" borderId="58" xfId="0" applyFont="1" applyFill="1" applyBorder="1">
      <alignment vertical="center"/>
    </xf>
    <xf numFmtId="0" fontId="5" fillId="3" borderId="58" xfId="0" applyFont="1" applyFill="1" applyBorder="1" applyAlignment="1">
      <alignment horizontal="centerContinuous" vertical="center"/>
    </xf>
    <xf numFmtId="0" fontId="5" fillId="3" borderId="83" xfId="0" applyFont="1" applyFill="1" applyBorder="1" applyAlignment="1">
      <alignment horizontal="centerContinuous" vertical="center"/>
    </xf>
    <xf numFmtId="0" fontId="5" fillId="3" borderId="84" xfId="0" applyFont="1" applyFill="1" applyBorder="1" applyAlignment="1">
      <alignment horizontal="center" vertical="center"/>
    </xf>
    <xf numFmtId="0" fontId="4" fillId="0" borderId="84" xfId="0" applyFont="1" applyBorder="1">
      <alignment vertical="center"/>
    </xf>
    <xf numFmtId="0" fontId="5" fillId="19" borderId="1" xfId="0" applyFont="1" applyFill="1" applyBorder="1">
      <alignment vertical="center"/>
    </xf>
    <xf numFmtId="0" fontId="5" fillId="5" borderId="1" xfId="0" applyFont="1" applyFill="1" applyBorder="1">
      <alignment vertical="center"/>
    </xf>
    <xf numFmtId="38" fontId="4" fillId="0" borderId="59" xfId="1" applyFont="1" applyFill="1" applyBorder="1">
      <alignment vertical="center"/>
    </xf>
    <xf numFmtId="0" fontId="34" fillId="8" borderId="53" xfId="0" applyFont="1" applyFill="1" applyBorder="1">
      <alignment vertical="center"/>
    </xf>
    <xf numFmtId="38" fontId="4" fillId="0" borderId="53" xfId="1" applyFont="1" applyFill="1" applyBorder="1">
      <alignment vertical="center"/>
    </xf>
    <xf numFmtId="0" fontId="43" fillId="0" borderId="1" xfId="0" pivotButton="1" applyFont="1" applyBorder="1">
      <alignment vertical="center"/>
    </xf>
    <xf numFmtId="38" fontId="43" fillId="0" borderId="1" xfId="0" applyNumberFormat="1" applyFont="1" applyBorder="1">
      <alignment vertical="center"/>
    </xf>
    <xf numFmtId="0" fontId="43" fillId="0" borderId="1" xfId="0" applyFont="1" applyBorder="1">
      <alignment vertical="center"/>
    </xf>
    <xf numFmtId="0" fontId="43" fillId="0" borderId="1" xfId="0" applyFont="1" applyBorder="1" applyAlignment="1">
      <alignment horizontal="left" vertical="center"/>
    </xf>
    <xf numFmtId="0" fontId="15" fillId="0" borderId="0" xfId="5" applyProtection="1">
      <protection locked="0"/>
    </xf>
    <xf numFmtId="0" fontId="20" fillId="0" borderId="0" xfId="5" applyFont="1" applyAlignment="1" applyProtection="1">
      <alignment vertical="center" wrapText="1"/>
      <protection locked="0"/>
    </xf>
    <xf numFmtId="0" fontId="23" fillId="0" borderId="0" xfId="5" applyFont="1" applyProtection="1">
      <protection locked="0"/>
    </xf>
    <xf numFmtId="0" fontId="23" fillId="0" borderId="61" xfId="5" applyFont="1" applyBorder="1" applyAlignment="1" applyProtection="1">
      <alignment horizontal="left" vertical="center"/>
      <protection locked="0"/>
    </xf>
    <xf numFmtId="0" fontId="23" fillId="0" borderId="62" xfId="5" applyFont="1" applyBorder="1" applyAlignment="1" applyProtection="1">
      <alignment horizontal="left" vertical="center"/>
      <protection locked="0"/>
    </xf>
    <xf numFmtId="0" fontId="23" fillId="0" borderId="63" xfId="5" applyFont="1" applyBorder="1" applyAlignment="1" applyProtection="1">
      <alignment horizontal="centerContinuous" vertical="center"/>
      <protection locked="0"/>
    </xf>
    <xf numFmtId="0" fontId="23" fillId="0" borderId="64" xfId="5" applyFont="1" applyBorder="1" applyAlignment="1" applyProtection="1">
      <alignment horizontal="centerContinuous" vertical="center"/>
      <protection locked="0"/>
    </xf>
    <xf numFmtId="0" fontId="23" fillId="0" borderId="65" xfId="5" applyFont="1" applyBorder="1" applyAlignment="1" applyProtection="1">
      <alignment horizontal="center" vertical="center"/>
      <protection locked="0"/>
    </xf>
    <xf numFmtId="0" fontId="23" fillId="0" borderId="66" xfId="5" applyFont="1" applyBorder="1" applyAlignment="1" applyProtection="1">
      <alignment horizontal="left" vertical="center"/>
      <protection locked="0"/>
    </xf>
    <xf numFmtId="0" fontId="23" fillId="0" borderId="13" xfId="5" applyFont="1" applyBorder="1" applyAlignment="1" applyProtection="1">
      <alignment horizontal="left" vertical="center"/>
      <protection locked="0"/>
    </xf>
    <xf numFmtId="0" fontId="23" fillId="0" borderId="14" xfId="5" applyFont="1" applyBorder="1" applyAlignment="1" applyProtection="1">
      <alignment horizontal="centerContinuous" vertical="center"/>
      <protection locked="0"/>
    </xf>
    <xf numFmtId="0" fontId="23" fillId="0" borderId="31" xfId="5" applyFont="1" applyBorder="1" applyAlignment="1" applyProtection="1">
      <alignment horizontal="centerContinuous" vertical="center"/>
      <protection locked="0"/>
    </xf>
    <xf numFmtId="0" fontId="23" fillId="0" borderId="67" xfId="5" applyFont="1" applyBorder="1" applyAlignment="1" applyProtection="1">
      <alignment horizontal="center" vertical="center"/>
      <protection locked="0"/>
    </xf>
    <xf numFmtId="0" fontId="23" fillId="0" borderId="68" xfId="5" applyFont="1" applyBorder="1" applyAlignment="1" applyProtection="1">
      <alignment vertical="center"/>
      <protection locked="0"/>
    </xf>
    <xf numFmtId="0" fontId="23" fillId="0" borderId="11" xfId="5" applyFont="1" applyBorder="1" applyAlignment="1" applyProtection="1">
      <alignment vertical="center"/>
      <protection locked="0"/>
    </xf>
    <xf numFmtId="0" fontId="23" fillId="0" borderId="1" xfId="5" applyFont="1" applyBorder="1" applyAlignment="1" applyProtection="1">
      <alignment horizontal="center" vertical="center"/>
      <protection locked="0"/>
    </xf>
    <xf numFmtId="0" fontId="23" fillId="0" borderId="69" xfId="5" applyFont="1" applyBorder="1" applyAlignment="1" applyProtection="1">
      <alignment vertical="center"/>
      <protection locked="0"/>
    </xf>
    <xf numFmtId="0" fontId="23" fillId="0" borderId="70" xfId="5" applyFont="1" applyBorder="1" applyAlignment="1" applyProtection="1">
      <alignment horizontal="center" vertical="center"/>
      <protection locked="0"/>
    </xf>
    <xf numFmtId="0" fontId="23" fillId="0" borderId="1" xfId="5" applyFont="1" applyBorder="1" applyAlignment="1" applyProtection="1">
      <alignment horizontal="centerContinuous" vertical="center"/>
      <protection locked="0"/>
    </xf>
    <xf numFmtId="0" fontId="23" fillId="0" borderId="71" xfId="5" applyFont="1" applyBorder="1" applyAlignment="1" applyProtection="1">
      <alignment horizontal="center" vertical="center"/>
      <protection locked="0"/>
    </xf>
    <xf numFmtId="0" fontId="24" fillId="0" borderId="72" xfId="5" applyFont="1" applyBorder="1" applyAlignment="1" applyProtection="1">
      <alignment horizontal="right" vertical="top"/>
      <protection locked="0"/>
    </xf>
    <xf numFmtId="0" fontId="24" fillId="0" borderId="26" xfId="5" applyFont="1" applyBorder="1" applyAlignment="1" applyProtection="1">
      <alignment horizontal="right" vertical="top"/>
      <protection locked="0"/>
    </xf>
    <xf numFmtId="0" fontId="24" fillId="0" borderId="73" xfId="5" applyFont="1" applyBorder="1" applyAlignment="1" applyProtection="1">
      <alignment horizontal="right" vertical="top"/>
      <protection locked="0"/>
    </xf>
    <xf numFmtId="3" fontId="15" fillId="0" borderId="74" xfId="5" applyNumberFormat="1" applyBorder="1" applyAlignment="1" applyProtection="1">
      <alignment vertical="top"/>
      <protection locked="0"/>
    </xf>
    <xf numFmtId="3" fontId="15" fillId="0" borderId="22" xfId="5" applyNumberFormat="1" applyBorder="1" applyAlignment="1" applyProtection="1">
      <alignment vertical="top"/>
      <protection locked="0"/>
    </xf>
    <xf numFmtId="3" fontId="25" fillId="0" borderId="67" xfId="5" applyNumberFormat="1" applyFont="1" applyBorder="1" applyAlignment="1" applyProtection="1">
      <alignment wrapText="1"/>
      <protection locked="0"/>
    </xf>
    <xf numFmtId="9" fontId="23" fillId="0" borderId="0" xfId="2" applyFont="1" applyAlignment="1" applyProtection="1">
      <protection locked="0"/>
    </xf>
    <xf numFmtId="0" fontId="23" fillId="0" borderId="0" xfId="5" applyFont="1" applyFill="1" applyProtection="1">
      <protection locked="0"/>
    </xf>
    <xf numFmtId="3" fontId="15" fillId="0" borderId="74" xfId="5" applyNumberFormat="1" applyFill="1" applyBorder="1" applyAlignment="1" applyProtection="1">
      <alignment vertical="top"/>
      <protection locked="0"/>
    </xf>
    <xf numFmtId="3" fontId="15" fillId="0" borderId="74" xfId="5" applyNumberFormat="1" applyFill="1" applyBorder="1" applyProtection="1">
      <protection locked="0"/>
    </xf>
    <xf numFmtId="3" fontId="15" fillId="0" borderId="22" xfId="5" applyNumberFormat="1" applyFill="1" applyBorder="1" applyProtection="1">
      <protection locked="0"/>
    </xf>
    <xf numFmtId="1" fontId="15" fillId="0" borderId="0" xfId="5" applyNumberFormat="1" applyProtection="1">
      <protection locked="0"/>
    </xf>
    <xf numFmtId="3" fontId="15" fillId="0" borderId="74" xfId="5" applyNumberFormat="1" applyBorder="1" applyProtection="1">
      <protection locked="0"/>
    </xf>
    <xf numFmtId="3" fontId="15" fillId="0" borderId="22" xfId="5" applyNumberFormat="1" applyBorder="1" applyProtection="1">
      <protection locked="0"/>
    </xf>
    <xf numFmtId="3" fontId="15" fillId="0" borderId="67" xfId="5" applyNumberFormat="1" applyBorder="1" applyProtection="1">
      <protection locked="0"/>
    </xf>
    <xf numFmtId="3" fontId="15" fillId="0" borderId="75" xfId="5" applyNumberFormat="1" applyBorder="1" applyProtection="1">
      <protection locked="0"/>
    </xf>
    <xf numFmtId="3" fontId="15" fillId="0" borderId="53" xfId="5" applyNumberFormat="1" applyBorder="1" applyProtection="1">
      <protection locked="0"/>
    </xf>
    <xf numFmtId="3" fontId="15" fillId="0" borderId="76" xfId="5" applyNumberFormat="1" applyBorder="1" applyProtection="1">
      <protection locked="0"/>
    </xf>
    <xf numFmtId="3" fontId="26" fillId="0" borderId="74" xfId="5" applyNumberFormat="1" applyFont="1" applyBorder="1" applyProtection="1">
      <protection locked="0"/>
    </xf>
    <xf numFmtId="3" fontId="26" fillId="0" borderId="22" xfId="5" applyNumberFormat="1" applyFont="1" applyBorder="1" applyProtection="1">
      <protection locked="0"/>
    </xf>
    <xf numFmtId="3" fontId="26" fillId="0" borderId="67" xfId="5" applyNumberFormat="1" applyFont="1" applyBorder="1" applyProtection="1">
      <protection locked="0"/>
    </xf>
    <xf numFmtId="3" fontId="26" fillId="0" borderId="75" xfId="5" applyNumberFormat="1" applyFont="1" applyBorder="1" applyProtection="1">
      <protection locked="0"/>
    </xf>
    <xf numFmtId="3" fontId="26" fillId="0" borderId="53" xfId="5" applyNumberFormat="1" applyFont="1" applyBorder="1" applyProtection="1">
      <protection locked="0"/>
    </xf>
    <xf numFmtId="3" fontId="26" fillId="0" borderId="76" xfId="5" applyNumberFormat="1" applyFont="1" applyBorder="1" applyProtection="1">
      <protection locked="0"/>
    </xf>
    <xf numFmtId="0" fontId="26" fillId="0" borderId="66" xfId="0" applyFont="1" applyBorder="1" applyAlignment="1" applyProtection="1">
      <alignment horizontal="centerContinuous"/>
      <protection locked="0"/>
    </xf>
    <xf numFmtId="0" fontId="26" fillId="0" borderId="13" xfId="0" applyFont="1" applyBorder="1" applyAlignment="1" applyProtection="1">
      <alignment horizontal="centerContinuous"/>
      <protection locked="0"/>
    </xf>
    <xf numFmtId="0" fontId="27" fillId="0" borderId="22" xfId="0" applyFont="1" applyBorder="1" applyAlignment="1" applyProtection="1">
      <alignment horizontal="right" vertical="center"/>
      <protection locked="0"/>
    </xf>
    <xf numFmtId="0" fontId="27" fillId="0" borderId="67" xfId="0" applyFont="1" applyBorder="1" applyAlignment="1" applyProtection="1">
      <alignment horizontal="right" vertical="center"/>
      <protection locked="0"/>
    </xf>
    <xf numFmtId="3" fontId="26" fillId="0" borderId="68" xfId="0" applyNumberFormat="1" applyFont="1" applyBorder="1" applyAlignment="1" applyProtection="1">
      <alignment horizontal="centerContinuous"/>
      <protection locked="0"/>
    </xf>
    <xf numFmtId="3" fontId="26" fillId="0" borderId="11" xfId="0" applyNumberFormat="1" applyFont="1" applyBorder="1" applyAlignment="1" applyProtection="1">
      <alignment horizontal="centerContinuous"/>
      <protection locked="0"/>
    </xf>
    <xf numFmtId="38" fontId="26" fillId="0" borderId="29" xfId="1" applyFont="1" applyFill="1" applyBorder="1" applyAlignment="1" applyProtection="1">
      <protection locked="0"/>
    </xf>
    <xf numFmtId="3" fontId="26" fillId="0" borderId="69" xfId="5" applyNumberFormat="1" applyFont="1" applyBorder="1" applyProtection="1">
      <protection locked="0"/>
    </xf>
    <xf numFmtId="38" fontId="26" fillId="0" borderId="12" xfId="1" applyFont="1" applyFill="1" applyBorder="1" applyAlignment="1" applyProtection="1">
      <protection locked="0"/>
    </xf>
    <xf numFmtId="38" fontId="26" fillId="0" borderId="0" xfId="1" applyFont="1" applyFill="1" applyBorder="1" applyAlignment="1" applyProtection="1">
      <protection locked="0"/>
    </xf>
    <xf numFmtId="38" fontId="26" fillId="0" borderId="13" xfId="1" applyFont="1" applyFill="1" applyBorder="1" applyAlignment="1" applyProtection="1">
      <protection locked="0"/>
    </xf>
    <xf numFmtId="0" fontId="26" fillId="0" borderId="73" xfId="0" applyFont="1" applyBorder="1" applyAlignment="1" applyProtection="1">
      <alignment vertical="top" wrapText="1"/>
      <protection locked="0"/>
    </xf>
    <xf numFmtId="0" fontId="26" fillId="0" borderId="66" xfId="0" applyFont="1" applyBorder="1" applyAlignment="1" applyProtection="1">
      <alignment horizontal="left"/>
      <protection locked="0"/>
    </xf>
    <xf numFmtId="0" fontId="26" fillId="0" borderId="13" xfId="0" applyFont="1" applyBorder="1" applyAlignment="1" applyProtection="1">
      <alignment horizontal="left"/>
      <protection locked="0"/>
    </xf>
    <xf numFmtId="0" fontId="26" fillId="0" borderId="12" xfId="0" applyFont="1" applyBorder="1" applyAlignment="1" applyProtection="1">
      <alignment horizontal="centerContinuous"/>
      <protection locked="0"/>
    </xf>
    <xf numFmtId="0" fontId="26" fillId="0" borderId="0" xfId="0" applyFont="1" applyAlignment="1" applyProtection="1">
      <alignment horizontal="centerContinuous"/>
      <protection locked="0"/>
    </xf>
    <xf numFmtId="0" fontId="0" fillId="0" borderId="67" xfId="0" applyBorder="1" applyAlignment="1" applyProtection="1">
      <alignment vertical="center"/>
      <protection locked="0"/>
    </xf>
    <xf numFmtId="0" fontId="26" fillId="0" borderId="12" xfId="0" applyFont="1" applyBorder="1" applyAlignment="1" applyProtection="1">
      <alignment horizontal="left"/>
      <protection locked="0"/>
    </xf>
    <xf numFmtId="0" fontId="26" fillId="0" borderId="0" xfId="0" applyFont="1" applyAlignment="1" applyProtection="1">
      <alignment horizontal="left"/>
      <protection locked="0"/>
    </xf>
    <xf numFmtId="0" fontId="26" fillId="0" borderId="66" xfId="0" applyFont="1" applyBorder="1" applyAlignment="1" applyProtection="1">
      <alignment horizontal="center"/>
      <protection locked="0"/>
    </xf>
    <xf numFmtId="0" fontId="26" fillId="0" borderId="13" xfId="0" applyFont="1" applyBorder="1" applyAlignment="1" applyProtection="1">
      <alignment horizontal="center"/>
      <protection locked="0"/>
    </xf>
    <xf numFmtId="0" fontId="26" fillId="0" borderId="68" xfId="0" applyFont="1" applyBorder="1" applyAlignment="1" applyProtection="1">
      <alignment horizontal="left"/>
      <protection locked="0"/>
    </xf>
    <xf numFmtId="0" fontId="26" fillId="0" borderId="11" xfId="0" applyFont="1" applyBorder="1" applyAlignment="1" applyProtection="1">
      <alignment horizontal="left"/>
      <protection locked="0"/>
    </xf>
    <xf numFmtId="0" fontId="26" fillId="0" borderId="18" xfId="0" applyFont="1" applyBorder="1" applyAlignment="1" applyProtection="1">
      <alignment horizontal="centerContinuous"/>
      <protection locked="0"/>
    </xf>
    <xf numFmtId="0" fontId="26" fillId="0" borderId="19" xfId="0" applyFont="1" applyBorder="1" applyAlignment="1" applyProtection="1">
      <alignment horizontal="centerContinuous"/>
      <protection locked="0"/>
    </xf>
    <xf numFmtId="0" fontId="26" fillId="0" borderId="11" xfId="0" applyFont="1" applyBorder="1" applyAlignment="1" applyProtection="1">
      <alignment horizontal="centerContinuous"/>
      <protection locked="0"/>
    </xf>
    <xf numFmtId="0" fontId="26" fillId="0" borderId="77" xfId="0" applyFont="1" applyBorder="1" applyAlignment="1" applyProtection="1">
      <alignment horizontal="centerContinuous"/>
      <protection locked="0"/>
    </xf>
    <xf numFmtId="0" fontId="26" fillId="0" borderId="25" xfId="0" applyFont="1" applyBorder="1" applyAlignment="1" applyProtection="1">
      <alignment horizontal="centerContinuous"/>
      <protection locked="0"/>
    </xf>
    <xf numFmtId="0" fontId="27" fillId="0" borderId="26" xfId="0" applyFont="1" applyBorder="1" applyAlignment="1" applyProtection="1">
      <alignment horizontal="right" vertical="center"/>
      <protection locked="0"/>
    </xf>
    <xf numFmtId="3" fontId="26" fillId="0" borderId="11" xfId="0" applyNumberFormat="1" applyFont="1" applyBorder="1" applyAlignment="1" applyProtection="1">
      <alignment horizontal="center"/>
      <protection locked="0"/>
    </xf>
    <xf numFmtId="0" fontId="0" fillId="0" borderId="69" xfId="0" applyBorder="1" applyAlignment="1" applyProtection="1">
      <alignment vertical="center"/>
      <protection locked="0"/>
    </xf>
    <xf numFmtId="0" fontId="27" fillId="0" borderId="73" xfId="0" applyFont="1" applyBorder="1" applyAlignment="1" applyProtection="1">
      <alignment horizontal="right" vertical="center"/>
      <protection locked="0"/>
    </xf>
    <xf numFmtId="38" fontId="26" fillId="0" borderId="23" xfId="1" applyFont="1" applyFill="1" applyBorder="1" applyAlignment="1" applyProtection="1">
      <protection locked="0"/>
    </xf>
    <xf numFmtId="38" fontId="26" fillId="0" borderId="24" xfId="1" applyFont="1" applyFill="1" applyBorder="1" applyAlignment="1" applyProtection="1">
      <protection locked="0"/>
    </xf>
    <xf numFmtId="38" fontId="26" fillId="0" borderId="25" xfId="1" applyFont="1" applyFill="1" applyBorder="1" applyAlignment="1" applyProtection="1">
      <protection locked="0"/>
    </xf>
    <xf numFmtId="0" fontId="0" fillId="0" borderId="67" xfId="0" applyBorder="1" applyAlignment="1" applyProtection="1">
      <alignment vertical="top" wrapText="1"/>
      <protection locked="0"/>
    </xf>
    <xf numFmtId="0" fontId="26" fillId="0" borderId="78" xfId="0" applyFont="1" applyBorder="1" applyAlignment="1" applyProtection="1">
      <alignment horizontal="left"/>
      <protection locked="0"/>
    </xf>
    <xf numFmtId="0" fontId="26" fillId="0" borderId="79" xfId="0" applyFont="1" applyBorder="1" applyAlignment="1" applyProtection="1">
      <alignment horizontal="left"/>
      <protection locked="0"/>
    </xf>
    <xf numFmtId="0" fontId="26" fillId="0" borderId="80" xfId="0" applyFont="1" applyBorder="1" applyAlignment="1" applyProtection="1">
      <alignment horizontal="centerContinuous"/>
      <protection locked="0"/>
    </xf>
    <xf numFmtId="0" fontId="26" fillId="0" borderId="60" xfId="0" applyFont="1" applyBorder="1" applyAlignment="1" applyProtection="1">
      <alignment horizontal="centerContinuous"/>
      <protection locked="0"/>
    </xf>
    <xf numFmtId="0" fontId="26" fillId="0" borderId="79" xfId="0" applyFont="1" applyBorder="1" applyAlignment="1" applyProtection="1">
      <alignment horizontal="centerContinuous"/>
      <protection locked="0"/>
    </xf>
    <xf numFmtId="0" fontId="0" fillId="0" borderId="76" xfId="0" applyBorder="1" applyAlignment="1" applyProtection="1">
      <alignment vertical="top" wrapText="1"/>
      <protection locked="0"/>
    </xf>
    <xf numFmtId="0" fontId="0" fillId="0" borderId="67" xfId="0" applyBorder="1" applyAlignment="1" applyProtection="1">
      <alignment vertical="top"/>
      <protection locked="0"/>
    </xf>
    <xf numFmtId="3" fontId="26" fillId="0" borderId="66" xfId="0" applyNumberFormat="1" applyFont="1" applyBorder="1" applyAlignment="1" applyProtection="1">
      <alignment horizontal="centerContinuous"/>
      <protection locked="0"/>
    </xf>
    <xf numFmtId="0" fontId="0" fillId="0" borderId="69" xfId="0" applyBorder="1" applyAlignment="1" applyProtection="1">
      <alignment vertical="top"/>
      <protection locked="0"/>
    </xf>
    <xf numFmtId="0" fontId="26" fillId="0" borderId="77" xfId="0" applyFont="1" applyBorder="1" applyAlignment="1" applyProtection="1">
      <alignment horizontal="center"/>
      <protection locked="0"/>
    </xf>
    <xf numFmtId="0" fontId="26" fillId="0" borderId="24" xfId="0" applyFont="1" applyBorder="1" applyAlignment="1" applyProtection="1">
      <alignment horizontal="center"/>
      <protection locked="0"/>
    </xf>
    <xf numFmtId="0" fontId="26" fillId="0" borderId="24" xfId="0" applyFont="1" applyBorder="1" applyProtection="1">
      <alignment vertical="center"/>
      <protection locked="0"/>
    </xf>
    <xf numFmtId="0" fontId="26" fillId="0" borderId="25" xfId="0" applyFont="1" applyBorder="1" applyProtection="1">
      <alignment vertical="center"/>
      <protection locked="0"/>
    </xf>
    <xf numFmtId="0" fontId="26" fillId="0" borderId="0" xfId="0" applyFont="1" applyAlignment="1" applyProtection="1">
      <alignment horizontal="center"/>
      <protection locked="0"/>
    </xf>
    <xf numFmtId="0" fontId="26" fillId="0" borderId="0" xfId="0" applyFont="1" applyProtection="1">
      <alignment vertical="center"/>
      <protection locked="0"/>
    </xf>
    <xf numFmtId="0" fontId="26" fillId="0" borderId="13" xfId="0" applyFont="1" applyBorder="1" applyProtection="1">
      <alignment vertical="center"/>
      <protection locked="0"/>
    </xf>
    <xf numFmtId="0" fontId="26" fillId="0" borderId="66" xfId="5" applyFont="1" applyBorder="1" applyProtection="1">
      <protection locked="0"/>
    </xf>
    <xf numFmtId="0" fontId="26" fillId="0" borderId="78" xfId="0" applyFont="1" applyBorder="1" applyAlignment="1" applyProtection="1">
      <alignment horizontal="center"/>
      <protection locked="0"/>
    </xf>
    <xf numFmtId="0" fontId="26" fillId="0" borderId="60" xfId="0" applyFont="1" applyBorder="1" applyAlignment="1" applyProtection="1">
      <alignment horizontal="center"/>
      <protection locked="0"/>
    </xf>
    <xf numFmtId="0" fontId="26" fillId="0" borderId="60" xfId="0" applyFont="1" applyBorder="1" applyProtection="1">
      <alignment vertical="center"/>
      <protection locked="0"/>
    </xf>
    <xf numFmtId="0" fontId="26" fillId="0" borderId="79" xfId="0" applyFont="1" applyBorder="1" applyProtection="1">
      <alignment vertical="center"/>
      <protection locked="0"/>
    </xf>
    <xf numFmtId="0" fontId="24" fillId="0" borderId="81" xfId="0" applyFont="1" applyBorder="1" applyAlignment="1" applyProtection="1">
      <alignment horizontal="left"/>
      <protection locked="0"/>
    </xf>
    <xf numFmtId="0" fontId="24" fillId="0" borderId="0" xfId="0" applyFont="1" applyAlignment="1" applyProtection="1">
      <alignment horizontal="left"/>
      <protection locked="0"/>
    </xf>
    <xf numFmtId="3" fontId="15" fillId="0" borderId="67" xfId="5" applyNumberFormat="1" applyBorder="1" applyProtection="1"/>
    <xf numFmtId="38" fontId="4" fillId="17" borderId="59" xfId="1" applyFont="1" applyFill="1" applyBorder="1">
      <alignment vertical="center"/>
    </xf>
    <xf numFmtId="0" fontId="44" fillId="0" borderId="0" xfId="6" applyBorder="1">
      <alignment vertical="center"/>
    </xf>
    <xf numFmtId="0" fontId="4" fillId="0" borderId="6" xfId="0" applyFont="1" applyBorder="1">
      <alignment vertical="center"/>
    </xf>
    <xf numFmtId="0" fontId="5" fillId="2" borderId="89" xfId="0" applyFont="1" applyFill="1" applyBorder="1">
      <alignment vertical="center"/>
    </xf>
    <xf numFmtId="0" fontId="4" fillId="18" borderId="52" xfId="0" applyNumberFormat="1" applyFont="1" applyFill="1" applyBorder="1">
      <alignment vertical="center"/>
    </xf>
    <xf numFmtId="182" fontId="4" fillId="0" borderId="52" xfId="0" applyNumberFormat="1" applyFont="1" applyBorder="1">
      <alignment vertical="center"/>
    </xf>
    <xf numFmtId="179" fontId="4" fillId="0" borderId="52" xfId="0" applyNumberFormat="1" applyFont="1" applyBorder="1">
      <alignment vertical="center"/>
    </xf>
    <xf numFmtId="38" fontId="4" fillId="18" borderId="52" xfId="1" applyFont="1" applyFill="1" applyBorder="1">
      <alignment vertical="center"/>
    </xf>
    <xf numFmtId="180" fontId="4" fillId="0" borderId="52" xfId="0" applyNumberFormat="1" applyFont="1" applyBorder="1">
      <alignment vertical="center"/>
    </xf>
    <xf numFmtId="0" fontId="4" fillId="0" borderId="85" xfId="0" applyFont="1" applyBorder="1">
      <alignment vertical="center"/>
    </xf>
    <xf numFmtId="0" fontId="24" fillId="0" borderId="0" xfId="0" applyFont="1" applyAlignment="1">
      <alignment horizontal="left"/>
    </xf>
    <xf numFmtId="0" fontId="23" fillId="0" borderId="31" xfId="5" applyFont="1" applyBorder="1" applyAlignment="1">
      <alignment horizontal="center" vertical="center"/>
    </xf>
    <xf numFmtId="0" fontId="23" fillId="0" borderId="14" xfId="5" applyFont="1" applyBorder="1" applyAlignment="1">
      <alignment vertical="center"/>
    </xf>
    <xf numFmtId="0" fontId="23" fillId="0" borderId="31" xfId="5" applyFont="1" applyBorder="1" applyAlignment="1">
      <alignment vertical="center"/>
    </xf>
    <xf numFmtId="0" fontId="23" fillId="0" borderId="15" xfId="5" applyFont="1" applyBorder="1" applyAlignment="1">
      <alignment vertical="center"/>
    </xf>
    <xf numFmtId="0" fontId="23" fillId="0" borderId="0" xfId="5" applyFont="1" applyBorder="1" applyAlignment="1">
      <alignment vertical="center"/>
    </xf>
    <xf numFmtId="0" fontId="23" fillId="0" borderId="19" xfId="5" applyFont="1" applyBorder="1" applyAlignment="1">
      <alignment vertical="center"/>
    </xf>
    <xf numFmtId="0" fontId="4" fillId="0" borderId="1" xfId="0" applyFont="1" applyBorder="1" applyProtection="1">
      <alignment vertical="center"/>
    </xf>
    <xf numFmtId="14" fontId="4" fillId="0" borderId="1" xfId="0" applyNumberFormat="1" applyFont="1" applyBorder="1" applyProtection="1">
      <alignment vertical="center"/>
    </xf>
    <xf numFmtId="38" fontId="4" fillId="0" borderId="1" xfId="1" applyFont="1" applyBorder="1" applyProtection="1">
      <alignment vertical="center"/>
    </xf>
    <xf numFmtId="38" fontId="4" fillId="0" borderId="1" xfId="1" applyFont="1" applyFill="1" applyBorder="1" applyProtection="1">
      <alignment vertical="center"/>
    </xf>
    <xf numFmtId="0" fontId="4" fillId="0" borderId="52" xfId="0" applyFont="1" applyBorder="1" applyProtection="1">
      <alignment vertical="center"/>
    </xf>
    <xf numFmtId="14" fontId="4" fillId="0" borderId="52" xfId="0" applyNumberFormat="1" applyFont="1" applyBorder="1" applyProtection="1">
      <alignment vertical="center"/>
    </xf>
    <xf numFmtId="38" fontId="4" fillId="0" borderId="52" xfId="1" applyFont="1" applyBorder="1" applyProtection="1">
      <alignment vertical="center"/>
    </xf>
    <xf numFmtId="38" fontId="4" fillId="0" borderId="52" xfId="1" applyFont="1" applyFill="1" applyBorder="1" applyProtection="1">
      <alignment vertical="center"/>
    </xf>
    <xf numFmtId="38" fontId="4" fillId="15" borderId="58" xfId="1" applyNumberFormat="1" applyFont="1" applyFill="1" applyBorder="1">
      <alignment vertical="center"/>
    </xf>
    <xf numFmtId="38" fontId="4" fillId="15" borderId="1" xfId="1" applyNumberFormat="1" applyFont="1" applyFill="1" applyBorder="1">
      <alignment vertical="center"/>
    </xf>
    <xf numFmtId="38" fontId="4" fillId="10" borderId="52" xfId="1" applyNumberFormat="1" applyFont="1" applyFill="1" applyBorder="1">
      <alignment vertical="center"/>
    </xf>
    <xf numFmtId="0" fontId="4" fillId="8" borderId="1" xfId="1" applyNumberFormat="1" applyFont="1" applyFill="1" applyBorder="1">
      <alignment vertical="center"/>
    </xf>
    <xf numFmtId="181" fontId="26" fillId="0" borderId="22" xfId="5" applyNumberFormat="1" applyFont="1" applyBorder="1" applyAlignment="1">
      <alignment horizontal="right" vertical="center"/>
    </xf>
    <xf numFmtId="181" fontId="26" fillId="0" borderId="22" xfId="5" applyNumberFormat="1" applyFont="1" applyBorder="1"/>
    <xf numFmtId="3" fontId="26" fillId="0" borderId="53" xfId="5" applyNumberFormat="1" applyFont="1" applyBorder="1" applyAlignment="1">
      <alignment vertical="center"/>
    </xf>
    <xf numFmtId="181" fontId="26" fillId="0" borderId="53" xfId="5" applyNumberFormat="1" applyFont="1" applyBorder="1" applyAlignment="1">
      <alignment vertical="center"/>
    </xf>
    <xf numFmtId="3" fontId="26" fillId="0" borderId="76" xfId="5" applyNumberFormat="1" applyFont="1" applyBorder="1" applyAlignment="1">
      <alignment vertical="center"/>
    </xf>
    <xf numFmtId="184" fontId="4" fillId="8" borderId="1" xfId="1" applyNumberFormat="1" applyFont="1" applyFill="1" applyBorder="1">
      <alignment vertical="center"/>
    </xf>
    <xf numFmtId="184" fontId="4" fillId="8" borderId="1" xfId="0" applyNumberFormat="1" applyFont="1" applyFill="1" applyBorder="1">
      <alignment vertical="center"/>
    </xf>
    <xf numFmtId="0" fontId="4" fillId="17" borderId="26" xfId="0" applyFont="1" applyFill="1" applyBorder="1" applyAlignment="1">
      <alignment horizontal="center" vertical="center"/>
    </xf>
    <xf numFmtId="0" fontId="4" fillId="17" borderId="22" xfId="0" applyFont="1" applyFill="1" applyBorder="1" applyAlignment="1">
      <alignment horizontal="center" vertical="center"/>
    </xf>
    <xf numFmtId="0" fontId="4" fillId="17" borderId="29" xfId="0" applyFont="1" applyFill="1" applyBorder="1" applyAlignment="1">
      <alignment horizontal="center" vertical="center"/>
    </xf>
    <xf numFmtId="0" fontId="4" fillId="0" borderId="1" xfId="0" applyFont="1" applyBorder="1" applyAlignment="1">
      <alignment horizontal="right" vertical="center"/>
    </xf>
    <xf numFmtId="0" fontId="4" fillId="18" borderId="26" xfId="0" applyFont="1" applyFill="1" applyBorder="1" applyAlignment="1">
      <alignment horizontal="center" vertical="center"/>
    </xf>
    <xf numFmtId="0" fontId="4" fillId="18" borderId="22" xfId="0" applyFont="1" applyFill="1" applyBorder="1" applyAlignment="1">
      <alignment horizontal="center" vertical="center"/>
    </xf>
    <xf numFmtId="0" fontId="4" fillId="18" borderId="29" xfId="0" applyFont="1" applyFill="1" applyBorder="1" applyAlignment="1">
      <alignment horizontal="center" vertical="center"/>
    </xf>
    <xf numFmtId="0" fontId="11" fillId="6" borderId="39" xfId="0" applyFont="1" applyFill="1" applyBorder="1" applyAlignment="1">
      <alignment horizontal="left" vertical="center"/>
    </xf>
    <xf numFmtId="0" fontId="11" fillId="6" borderId="0" xfId="0" applyFont="1" applyFill="1" applyAlignment="1">
      <alignment horizontal="left" vertical="center"/>
    </xf>
    <xf numFmtId="0" fontId="11" fillId="6" borderId="40" xfId="0" applyFont="1" applyFill="1" applyBorder="1" applyAlignment="1">
      <alignment horizontal="left" vertical="center"/>
    </xf>
    <xf numFmtId="38" fontId="11" fillId="6" borderId="0" xfId="1" applyFont="1" applyFill="1" applyBorder="1" applyAlignment="1">
      <alignment horizontal="left" vertical="center" wrapText="1"/>
    </xf>
    <xf numFmtId="0" fontId="11" fillId="6" borderId="24" xfId="0" applyFont="1" applyFill="1" applyBorder="1" applyAlignment="1">
      <alignment horizontal="center" vertical="center"/>
    </xf>
    <xf numFmtId="0" fontId="11" fillId="6" borderId="49" xfId="0" applyFont="1" applyFill="1" applyBorder="1" applyAlignment="1">
      <alignment horizontal="center" vertical="center"/>
    </xf>
    <xf numFmtId="178" fontId="6" fillId="6" borderId="103" xfId="0" applyNumberFormat="1" applyFont="1" applyFill="1" applyBorder="1" applyAlignment="1">
      <alignment horizontal="center" vertical="center"/>
    </xf>
    <xf numFmtId="178" fontId="6" fillId="6" borderId="104" xfId="0" applyNumberFormat="1" applyFont="1" applyFill="1" applyBorder="1" applyAlignment="1">
      <alignment horizontal="center" vertical="center"/>
    </xf>
    <xf numFmtId="178" fontId="6" fillId="6" borderId="105" xfId="0" applyNumberFormat="1"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0" xfId="0" applyFont="1" applyFill="1" applyAlignment="1">
      <alignment horizontal="center" vertical="center"/>
    </xf>
    <xf numFmtId="0" fontId="11" fillId="6" borderId="13"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10" fontId="6" fillId="6" borderId="103" xfId="2" applyNumberFormat="1" applyFont="1" applyFill="1" applyBorder="1" applyAlignment="1">
      <alignment horizontal="center" vertical="center"/>
    </xf>
    <xf numFmtId="10" fontId="6" fillId="6" borderId="104" xfId="2" applyNumberFormat="1" applyFont="1" applyFill="1" applyBorder="1" applyAlignment="1">
      <alignment horizontal="center" vertical="center"/>
    </xf>
    <xf numFmtId="10" fontId="6" fillId="6" borderId="105" xfId="2" applyNumberFormat="1" applyFont="1" applyFill="1" applyBorder="1" applyAlignment="1">
      <alignment horizontal="center" vertical="center"/>
    </xf>
    <xf numFmtId="0" fontId="11" fillId="6" borderId="5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5" xfId="0" applyFont="1" applyFill="1" applyBorder="1" applyAlignment="1">
      <alignment horizontal="center" vertical="center"/>
    </xf>
    <xf numFmtId="0" fontId="5" fillId="9" borderId="1" xfId="0" applyFont="1" applyFill="1" applyBorder="1" applyAlignment="1">
      <alignment horizontal="center" vertical="center"/>
    </xf>
    <xf numFmtId="0" fontId="28" fillId="0" borderId="73" xfId="0" applyFont="1" applyBorder="1" applyAlignment="1" applyProtection="1">
      <alignment horizontal="left" vertical="top" wrapText="1"/>
      <protection locked="0"/>
    </xf>
    <xf numFmtId="0" fontId="28" fillId="0" borderId="67" xfId="0" applyFont="1" applyBorder="1" applyAlignment="1" applyProtection="1">
      <alignment horizontal="left" vertical="top" wrapText="1"/>
      <protection locked="0"/>
    </xf>
    <xf numFmtId="0" fontId="28" fillId="0" borderId="76" xfId="0" applyFont="1" applyBorder="1" applyAlignment="1" applyProtection="1">
      <alignment horizontal="left" vertical="top" wrapText="1"/>
      <protection locked="0"/>
    </xf>
    <xf numFmtId="0" fontId="17" fillId="0" borderId="0" xfId="0" applyFont="1" applyAlignment="1" applyProtection="1">
      <alignment horizontal="center" vertical="center"/>
      <protection locked="0"/>
    </xf>
    <xf numFmtId="0" fontId="21" fillId="0" borderId="60" xfId="0" applyFont="1" applyBorder="1" applyAlignment="1" applyProtection="1">
      <alignment horizontal="center" vertical="center" shrinkToFit="1"/>
      <protection locked="0"/>
    </xf>
    <xf numFmtId="0" fontId="2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24" fillId="0" borderId="0" xfId="0" applyFont="1" applyAlignment="1">
      <alignment horizontal="left"/>
    </xf>
    <xf numFmtId="0" fontId="24" fillId="0" borderId="0" xfId="0" applyFont="1" applyAlignment="1">
      <alignment horizontal="left" wrapText="1"/>
    </xf>
    <xf numFmtId="0" fontId="32" fillId="0" borderId="0" xfId="0" applyFont="1" applyAlignment="1"/>
    <xf numFmtId="0" fontId="32" fillId="0" borderId="0" xfId="0" applyFont="1" applyAlignment="1">
      <alignment horizontal="left" wrapText="1"/>
    </xf>
    <xf numFmtId="0" fontId="26" fillId="0" borderId="22" xfId="5" applyFont="1" applyBorder="1" applyAlignment="1">
      <alignment horizontal="center" vertical="center"/>
    </xf>
    <xf numFmtId="0" fontId="24" fillId="0" borderId="81" xfId="0" applyFont="1" applyBorder="1" applyAlignment="1">
      <alignment horizontal="left"/>
    </xf>
    <xf numFmtId="0" fontId="23" fillId="0" borderId="72" xfId="5" applyFont="1" applyBorder="1" applyAlignment="1">
      <alignment horizontal="right" vertical="top"/>
    </xf>
    <xf numFmtId="0" fontId="23" fillId="0" borderId="26" xfId="5" applyFont="1" applyBorder="1" applyAlignment="1">
      <alignment horizontal="right" vertical="top"/>
    </xf>
    <xf numFmtId="0" fontId="22" fillId="0" borderId="0" xfId="5" applyFont="1" applyAlignment="1">
      <alignment horizontal="center" vertical="center" wrapText="1"/>
    </xf>
    <xf numFmtId="0" fontId="22" fillId="0" borderId="60" xfId="5" applyFont="1" applyBorder="1" applyAlignment="1">
      <alignment horizontal="center" vertical="center" wrapText="1"/>
    </xf>
    <xf numFmtId="0" fontId="23" fillId="0" borderId="61" xfId="5" applyFont="1" applyBorder="1" applyAlignment="1">
      <alignment horizontal="distributed" vertical="center" wrapText="1" shrinkToFit="1"/>
    </xf>
    <xf numFmtId="0" fontId="23" fillId="0" borderId="62" xfId="5" applyFont="1" applyBorder="1" applyAlignment="1">
      <alignment horizontal="distributed" vertical="center" wrapText="1" shrinkToFit="1"/>
    </xf>
    <xf numFmtId="0" fontId="23" fillId="0" borderId="66" xfId="5" applyFont="1" applyBorder="1" applyAlignment="1">
      <alignment horizontal="distributed" vertical="center" wrapText="1" shrinkToFit="1"/>
    </xf>
    <xf numFmtId="0" fontId="23" fillId="0" borderId="13" xfId="5" applyFont="1" applyBorder="1" applyAlignment="1">
      <alignment horizontal="distributed" vertical="center" wrapText="1" shrinkToFit="1"/>
    </xf>
    <xf numFmtId="0" fontId="23" fillId="0" borderId="68" xfId="5" applyFont="1" applyBorder="1" applyAlignment="1">
      <alignment horizontal="distributed" vertical="center" wrapText="1" shrinkToFit="1"/>
    </xf>
    <xf numFmtId="0" fontId="23" fillId="0" borderId="11" xfId="5" applyFont="1" applyBorder="1" applyAlignment="1">
      <alignment horizontal="distributed" vertical="center" wrapText="1" shrinkToFit="1"/>
    </xf>
    <xf numFmtId="0" fontId="23" fillId="0" borderId="92" xfId="5" applyFont="1" applyBorder="1" applyAlignment="1">
      <alignment horizontal="center" vertical="center"/>
    </xf>
    <xf numFmtId="0" fontId="23" fillId="0" borderId="93" xfId="5" applyFont="1" applyBorder="1" applyAlignment="1">
      <alignment horizontal="center" vertical="center"/>
    </xf>
    <xf numFmtId="0" fontId="23" fillId="0" borderId="12" xfId="5" applyFont="1" applyBorder="1" applyAlignment="1">
      <alignment horizontal="center" vertical="center"/>
    </xf>
    <xf numFmtId="0" fontId="23" fillId="0" borderId="94" xfId="5" applyFont="1" applyBorder="1" applyAlignment="1">
      <alignment horizontal="center" vertical="center"/>
    </xf>
    <xf numFmtId="0" fontId="23" fillId="0" borderId="18" xfId="5" applyFont="1" applyBorder="1" applyAlignment="1">
      <alignment horizontal="center" vertical="center"/>
    </xf>
    <xf numFmtId="0" fontId="23" fillId="0" borderId="95" xfId="5" applyFont="1" applyBorder="1" applyAlignment="1">
      <alignment horizontal="center" vertical="center"/>
    </xf>
    <xf numFmtId="0" fontId="23" fillId="0" borderId="14" xfId="5" applyFont="1" applyBorder="1" applyAlignment="1">
      <alignment horizontal="center" vertical="center"/>
    </xf>
    <xf numFmtId="0" fontId="23" fillId="0" borderId="31" xfId="5" applyFont="1" applyBorder="1" applyAlignment="1">
      <alignment horizontal="center" vertical="center"/>
    </xf>
    <xf numFmtId="0" fontId="23" fillId="0" borderId="15" xfId="5" applyFont="1" applyBorder="1" applyAlignment="1">
      <alignment horizontal="center" vertical="center"/>
    </xf>
    <xf numFmtId="0" fontId="31" fillId="0" borderId="14" xfId="5" applyFont="1" applyBorder="1" applyAlignment="1">
      <alignment horizontal="center" vertical="center" wrapText="1"/>
    </xf>
    <xf numFmtId="0" fontId="31" fillId="0" borderId="71" xfId="5" applyFont="1" applyBorder="1" applyAlignment="1">
      <alignment horizontal="center" vertical="center" wrapText="1"/>
    </xf>
  </cellXfs>
  <cellStyles count="7">
    <cellStyle name="パーセント" xfId="2" builtinId="5"/>
    <cellStyle name="ハイパーリンク" xfId="6" builtinId="8"/>
    <cellStyle name="桁区切り" xfId="1" builtinId="6"/>
    <cellStyle name="桁区切り 2" xfId="3" xr:uid="{5AD7237F-5E32-451A-8E35-74E13A657CA3}"/>
    <cellStyle name="標準" xfId="0" builtinId="0"/>
    <cellStyle name="標準 2" xfId="4" xr:uid="{7F35CF15-BF39-44FE-B834-EA6F1DFC05F2}"/>
    <cellStyle name="標準_01_21" xfId="5" xr:uid="{9CE2B187-4EA7-4A26-A311-8C83CAF5BB25}"/>
  </cellStyles>
  <dxfs count="54">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strike val="0"/>
        <outline val="0"/>
        <shadow val="0"/>
        <u val="none"/>
        <vertAlign val="baseline"/>
        <sz val="11"/>
        <color theme="1"/>
        <name val="メイリオ"/>
        <family val="3"/>
        <charset val="128"/>
        <scheme val="none"/>
      </font>
    </dxf>
    <dxf>
      <font>
        <b/>
        <strike val="0"/>
        <outline val="0"/>
        <shadow val="0"/>
        <u val="none"/>
        <vertAlign val="baseline"/>
        <sz val="11"/>
        <name val="メイリオ"/>
        <family val="3"/>
        <charset val="128"/>
        <scheme val="none"/>
      </font>
    </dxf>
    <dxf>
      <font>
        <strike val="0"/>
        <outline val="0"/>
        <shadow val="0"/>
        <u val="none"/>
        <vertAlign val="baseline"/>
        <sz val="11"/>
        <name val="メイリオ"/>
        <family val="3"/>
        <charset val="128"/>
        <scheme val="none"/>
      </font>
    </dxf>
    <dxf>
      <font>
        <strike val="0"/>
        <outline val="0"/>
        <shadow val="0"/>
        <u val="none"/>
        <vertAlign val="baseline"/>
        <sz val="11"/>
        <name val="メイリオ"/>
        <family val="3"/>
        <charset val="128"/>
        <scheme val="none"/>
      </font>
    </dxf>
    <dxf>
      <font>
        <strike val="0"/>
        <outline val="0"/>
        <shadow val="0"/>
        <u val="none"/>
        <vertAlign val="baseline"/>
        <sz val="11"/>
        <name val="メイリオ"/>
        <family val="3"/>
        <charset val="128"/>
        <scheme val="none"/>
      </font>
    </dxf>
    <dxf>
      <alignment horizontal="lef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font>
        <name val="メイリオ"/>
        <family val="3"/>
        <scheme val="none"/>
      </font>
    </dxf>
    <dxf>
      <numFmt numFmtId="6" formatCode="#,##0;[Red]\-#,##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6" formatCode="#,##0;[Red]\-#,##0"/>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205740</xdr:colOff>
      <xdr:row>9</xdr:row>
      <xdr:rowOff>38100</xdr:rowOff>
    </xdr:from>
    <xdr:to>
      <xdr:col>14</xdr:col>
      <xdr:colOff>91440</xdr:colOff>
      <xdr:row>14</xdr:row>
      <xdr:rowOff>108198</xdr:rowOff>
    </xdr:to>
    <xdr:pic>
      <xdr:nvPicPr>
        <xdr:cNvPr id="3" name="図 2">
          <a:extLst>
            <a:ext uri="{FF2B5EF4-FFF2-40B4-BE49-F238E27FC236}">
              <a16:creationId xmlns:a16="http://schemas.microsoft.com/office/drawing/2014/main" id="{3BA9B2A8-5BA9-469E-88D5-503C11F754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32860" y="5356860"/>
          <a:ext cx="7772400" cy="1182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7</xdr:row>
      <xdr:rowOff>276225</xdr:rowOff>
    </xdr:from>
    <xdr:to>
      <xdr:col>9</xdr:col>
      <xdr:colOff>83820</xdr:colOff>
      <xdr:row>7</xdr:row>
      <xdr:rowOff>811609</xdr:rowOff>
    </xdr:to>
    <xdr:sp macro="" textlink="">
      <xdr:nvSpPr>
        <xdr:cNvPr id="2" name="テキスト ボックス 1">
          <a:extLst>
            <a:ext uri="{FF2B5EF4-FFF2-40B4-BE49-F238E27FC236}">
              <a16:creationId xmlns:a16="http://schemas.microsoft.com/office/drawing/2014/main" id="{103EBA13-E421-4474-8C14-FCC15C49706C}"/>
            </a:ext>
          </a:extLst>
        </xdr:cNvPr>
        <xdr:cNvSpPr txBox="1"/>
      </xdr:nvSpPr>
      <xdr:spPr>
        <a:xfrm>
          <a:off x="3417570" y="2333625"/>
          <a:ext cx="2289810" cy="5353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rgbClr val="FF0000"/>
              </a:solidFill>
              <a:latin typeface="+mn-ea"/>
              <a:ea typeface="+mn-ea"/>
            </a:rPr>
            <a:t>令和３年分の税額表と同じです。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130436</xdr:colOff>
      <xdr:row>2</xdr:row>
      <xdr:rowOff>22412</xdr:rowOff>
    </xdr:from>
    <xdr:to>
      <xdr:col>25</xdr:col>
      <xdr:colOff>120676</xdr:colOff>
      <xdr:row>4</xdr:row>
      <xdr:rowOff>26311</xdr:rowOff>
    </xdr:to>
    <xdr:sp macro="" textlink="">
      <xdr:nvSpPr>
        <xdr:cNvPr id="2" name="テキスト ボックス 1">
          <a:extLst>
            <a:ext uri="{FF2B5EF4-FFF2-40B4-BE49-F238E27FC236}">
              <a16:creationId xmlns:a16="http://schemas.microsoft.com/office/drawing/2014/main" id="{EB85B90F-B2A5-4EA3-ACB2-28B9A7715FA2}"/>
            </a:ext>
          </a:extLst>
        </xdr:cNvPr>
        <xdr:cNvSpPr txBox="1"/>
      </xdr:nvSpPr>
      <xdr:spPr>
        <a:xfrm>
          <a:off x="8527676" y="441512"/>
          <a:ext cx="2672480" cy="49157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en-US" sz="1050">
              <a:solidFill>
                <a:srgbClr val="FF0000"/>
              </a:solidFill>
              <a:latin typeface="+mn-ea"/>
              <a:ea typeface="+mn-ea"/>
            </a:rPr>
            <a:t>令和３年分の税額表と同じです。</a:t>
          </a:r>
          <a:endParaRPr kumimoji="1" lang="en-US" altLang="ja-JP" sz="1050">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102;&#19982;&#25903;&#25173;&#26126;&#32048;%20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yroll_accounting_sheet-paysl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給料明細書"/>
      <sheetName val="社員マスター"/>
      <sheetName val="使い方"/>
    </sheetNames>
    <sheetDataSet>
      <sheetData sheetId="0" refreshError="1"/>
      <sheetData sheetId="1">
        <row r="1">
          <cell r="B1" t="str">
            <v>※コードNOと社員名を入力し、セルB5からセルC15に設定したコードマスターを完成させてください。</v>
          </cell>
        </row>
        <row r="2">
          <cell r="B2" t="str">
            <v>コードNOは重複しないように設定してください。</v>
          </cell>
        </row>
        <row r="4">
          <cell r="B4" t="str">
            <v>コードマスター</v>
          </cell>
        </row>
        <row r="5">
          <cell r="B5" t="str">
            <v>コードNO</v>
          </cell>
        </row>
        <row r="6">
          <cell r="B6">
            <v>1</v>
          </cell>
        </row>
        <row r="7">
          <cell r="B7">
            <v>2</v>
          </cell>
        </row>
        <row r="8">
          <cell r="B8">
            <v>3</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員データ"/>
      <sheetName val="Sheet1"/>
      <sheetName val="賃金台帳(給与)"/>
      <sheetName val="Sheet2"/>
      <sheetName val="賃金台帳(賞与)"/>
      <sheetName val="リスト"/>
      <sheetName val="給与明細"/>
      <sheetName val="賞与明細"/>
      <sheetName val="その他"/>
      <sheetName val="税額基本情報"/>
      <sheetName val="源泉賞与表"/>
      <sheetName val="計算"/>
      <sheetName val="源泉月額表"/>
      <sheetName val="雇用保険料率"/>
      <sheetName val="北海道"/>
      <sheetName val="青森"/>
      <sheetName val="岩手"/>
      <sheetName val="宮城"/>
      <sheetName val="秋田"/>
      <sheetName val="山形"/>
      <sheetName val="福島"/>
      <sheetName val="茨城"/>
      <sheetName val="栃木"/>
      <sheetName val="群馬"/>
      <sheetName val="埼玉"/>
      <sheetName val="千葉"/>
      <sheetName val="東京"/>
      <sheetName val="神奈川"/>
      <sheetName val="新潟"/>
      <sheetName val="富山"/>
      <sheetName val="石川"/>
      <sheetName val="福井"/>
      <sheetName val="山梨"/>
      <sheetName val="長野"/>
      <sheetName val="岐阜"/>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沖縄"/>
    </sheetNames>
    <sheetDataSet>
      <sheetData sheetId="0"/>
      <sheetData sheetId="1"/>
      <sheetData sheetId="2"/>
      <sheetData sheetId="3"/>
      <sheetData sheetId="4"/>
      <sheetData sheetId="5">
        <row r="4">
          <cell r="F4" t="str">
            <v>その他</v>
          </cell>
        </row>
        <row r="5">
          <cell r="F5" t="str">
            <v>北海道</v>
          </cell>
        </row>
        <row r="6">
          <cell r="F6" t="str">
            <v>青森</v>
          </cell>
        </row>
        <row r="7">
          <cell r="F7" t="str">
            <v>岩手</v>
          </cell>
        </row>
        <row r="8">
          <cell r="F8" t="str">
            <v>宮城</v>
          </cell>
        </row>
        <row r="9">
          <cell r="F9" t="str">
            <v>秋田</v>
          </cell>
        </row>
        <row r="10">
          <cell r="F10" t="str">
            <v>山形</v>
          </cell>
        </row>
        <row r="11">
          <cell r="F11" t="str">
            <v>福島</v>
          </cell>
        </row>
        <row r="12">
          <cell r="F12" t="str">
            <v>茨城</v>
          </cell>
        </row>
        <row r="13">
          <cell r="F13" t="str">
            <v>栃木</v>
          </cell>
        </row>
        <row r="14">
          <cell r="F14" t="str">
            <v>群馬</v>
          </cell>
        </row>
        <row r="15">
          <cell r="F15" t="str">
            <v>埼玉</v>
          </cell>
        </row>
        <row r="16">
          <cell r="F16" t="str">
            <v>千葉</v>
          </cell>
        </row>
        <row r="17">
          <cell r="F17" t="str">
            <v>東京</v>
          </cell>
        </row>
        <row r="18">
          <cell r="F18" t="str">
            <v>神奈川</v>
          </cell>
        </row>
        <row r="19">
          <cell r="F19" t="str">
            <v>新潟</v>
          </cell>
        </row>
        <row r="20">
          <cell r="F20" t="str">
            <v>富山</v>
          </cell>
        </row>
        <row r="21">
          <cell r="F21" t="str">
            <v>石川</v>
          </cell>
        </row>
        <row r="22">
          <cell r="F22" t="str">
            <v>福井</v>
          </cell>
        </row>
        <row r="23">
          <cell r="F23" t="str">
            <v>山梨</v>
          </cell>
        </row>
        <row r="24">
          <cell r="F24" t="str">
            <v>長野</v>
          </cell>
        </row>
        <row r="25">
          <cell r="F25" t="str">
            <v>岐阜</v>
          </cell>
        </row>
        <row r="26">
          <cell r="F26" t="str">
            <v>静岡</v>
          </cell>
        </row>
        <row r="27">
          <cell r="F27" t="str">
            <v>愛知</v>
          </cell>
        </row>
        <row r="28">
          <cell r="F28" t="str">
            <v>三重</v>
          </cell>
        </row>
        <row r="29">
          <cell r="F29" t="str">
            <v>滋賀</v>
          </cell>
        </row>
        <row r="30">
          <cell r="F30" t="str">
            <v>京都</v>
          </cell>
        </row>
        <row r="31">
          <cell r="F31" t="str">
            <v>大阪</v>
          </cell>
        </row>
        <row r="32">
          <cell r="F32" t="str">
            <v>兵庫</v>
          </cell>
        </row>
        <row r="33">
          <cell r="F33" t="str">
            <v>奈良</v>
          </cell>
        </row>
        <row r="34">
          <cell r="F34" t="str">
            <v>和歌山</v>
          </cell>
        </row>
        <row r="35">
          <cell r="F35" t="str">
            <v>鳥取</v>
          </cell>
        </row>
        <row r="36">
          <cell r="F36" t="str">
            <v>島根</v>
          </cell>
        </row>
        <row r="37">
          <cell r="F37" t="str">
            <v>岡山</v>
          </cell>
        </row>
        <row r="38">
          <cell r="F38" t="str">
            <v>広島</v>
          </cell>
        </row>
        <row r="39">
          <cell r="F39" t="str">
            <v>山口</v>
          </cell>
        </row>
        <row r="40">
          <cell r="F40" t="str">
            <v>徳島</v>
          </cell>
        </row>
        <row r="41">
          <cell r="F41" t="str">
            <v>香川</v>
          </cell>
        </row>
        <row r="42">
          <cell r="F42" t="str">
            <v>愛媛</v>
          </cell>
        </row>
        <row r="43">
          <cell r="F43" t="str">
            <v>高知</v>
          </cell>
        </row>
        <row r="44">
          <cell r="F44" t="str">
            <v>福岡</v>
          </cell>
        </row>
        <row r="45">
          <cell r="F45" t="str">
            <v>佐賀</v>
          </cell>
        </row>
        <row r="46">
          <cell r="F46" t="str">
            <v>長崎</v>
          </cell>
        </row>
        <row r="47">
          <cell r="F47" t="str">
            <v>熊本</v>
          </cell>
        </row>
        <row r="48">
          <cell r="F48" t="str">
            <v>大分</v>
          </cell>
        </row>
        <row r="49">
          <cell r="F49" t="str">
            <v>宮崎</v>
          </cell>
        </row>
        <row r="50">
          <cell r="F50" t="str">
            <v>鹿児島</v>
          </cell>
        </row>
        <row r="51">
          <cell r="F51" t="str">
            <v>沖縄</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北光太郎" refreshedDate="44644.605978356478" createdVersion="7" refreshedVersion="7" minRefreshableVersion="3" recordCount="20" xr:uid="{4897A963-7FB4-4924-B946-989949146AD7}">
  <cacheSource type="worksheet">
    <worksheetSource ref="A2:G7" sheet="住民税"/>
  </cacheSource>
  <cacheFields count="7">
    <cacheField name="№" numFmtId="0">
      <sharedItems containsSemiMixedTypes="0" containsString="0" containsNumber="1" containsInteger="1" minValue="1" maxValue="20"/>
    </cacheField>
    <cacheField name="社員番号" numFmtId="0">
      <sharedItems containsSemiMixedTypes="0" containsString="0" containsNumber="1" containsInteger="1" minValue="0" maxValue="10001"/>
    </cacheField>
    <cacheField name="氏名" numFmtId="0">
      <sharedItems containsMixedTypes="1" containsNumber="1" containsInteger="1" minValue="0" maxValue="0"/>
    </cacheField>
    <cacheField name="市区町村コード" numFmtId="0">
      <sharedItems containsString="0" containsBlank="1" containsNumber="1" containsInteger="1" minValue="111007" maxValue="131156" count="18">
        <n v="131016"/>
        <m/>
        <n v="131032" u="1"/>
        <n v="131041" u="1"/>
        <n v="131059" u="1"/>
        <n v="131091" u="1"/>
        <n v="131024" u="1"/>
        <n v="131083" u="1"/>
        <n v="111007" u="1"/>
        <n v="131075" u="1"/>
        <n v="131156" u="1"/>
        <n v="131121" u="1"/>
        <n v="131130" u="1"/>
        <n v="131148" u="1"/>
        <n v="131113" u="1"/>
        <n v="121002" u="1"/>
        <n v="131105" u="1"/>
        <n v="131067" u="1"/>
      </sharedItems>
    </cacheField>
    <cacheField name="指定番号" numFmtId="0">
      <sharedItems containsString="0" containsBlank="1" containsNumber="1" containsInteger="1" minValue="12345678" maxValue="12345678"/>
    </cacheField>
    <cacheField name="市区町村" numFmtId="0">
      <sharedItems containsBlank="1" count="18">
        <s v="千代田区"/>
        <m/>
        <s v="品川区" u="1"/>
        <s v="杉並区" u="1"/>
        <s v="千葉市" u="1"/>
        <s v="渋谷区" u="1"/>
        <s v="新宿区" u="1"/>
        <s v="さいたま市" u="1"/>
        <s v="大田区" u="1"/>
        <s v="江東区" u="1"/>
        <s v="港区" u="1"/>
        <s v="台東区" u="1"/>
        <s v="目黒区" u="1"/>
        <s v="中央区" u="1"/>
        <s v="文京区" u="1"/>
        <s v="墨田区" u="1"/>
        <s v="世田谷区" u="1"/>
        <s v="中野区" u="1"/>
      </sharedItems>
    </cacheField>
    <cacheField name="金額" numFmtId="38">
      <sharedItems containsSemiMixedTypes="0" containsString="0" containsNumber="1" containsInteger="1" minValue="0" maxValue="1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n v="1"/>
    <n v="10001"/>
    <s v="人事　太郎"/>
    <x v="0"/>
    <n v="12345678"/>
    <x v="0"/>
    <n v="10000"/>
  </r>
  <r>
    <n v="2"/>
    <n v="0"/>
    <n v="0"/>
    <x v="1"/>
    <m/>
    <x v="1"/>
    <n v="0"/>
  </r>
  <r>
    <n v="3"/>
    <n v="0"/>
    <n v="0"/>
    <x v="1"/>
    <m/>
    <x v="1"/>
    <n v="0"/>
  </r>
  <r>
    <n v="4"/>
    <n v="0"/>
    <n v="0"/>
    <x v="1"/>
    <m/>
    <x v="1"/>
    <n v="0"/>
  </r>
  <r>
    <n v="5"/>
    <n v="0"/>
    <n v="0"/>
    <x v="1"/>
    <m/>
    <x v="1"/>
    <n v="0"/>
  </r>
  <r>
    <n v="6"/>
    <n v="0"/>
    <n v="0"/>
    <x v="1"/>
    <m/>
    <x v="1"/>
    <n v="0"/>
  </r>
  <r>
    <n v="7"/>
    <n v="0"/>
    <n v="0"/>
    <x v="1"/>
    <m/>
    <x v="1"/>
    <n v="0"/>
  </r>
  <r>
    <n v="8"/>
    <n v="0"/>
    <n v="0"/>
    <x v="1"/>
    <m/>
    <x v="1"/>
    <n v="0"/>
  </r>
  <r>
    <n v="9"/>
    <n v="0"/>
    <n v="0"/>
    <x v="1"/>
    <m/>
    <x v="1"/>
    <n v="0"/>
  </r>
  <r>
    <n v="10"/>
    <n v="0"/>
    <n v="0"/>
    <x v="1"/>
    <m/>
    <x v="1"/>
    <n v="0"/>
  </r>
  <r>
    <n v="11"/>
    <n v="0"/>
    <n v="0"/>
    <x v="1"/>
    <m/>
    <x v="1"/>
    <n v="0"/>
  </r>
  <r>
    <n v="12"/>
    <n v="0"/>
    <n v="0"/>
    <x v="1"/>
    <m/>
    <x v="1"/>
    <n v="0"/>
  </r>
  <r>
    <n v="13"/>
    <n v="0"/>
    <n v="0"/>
    <x v="1"/>
    <m/>
    <x v="1"/>
    <n v="0"/>
  </r>
  <r>
    <n v="14"/>
    <n v="0"/>
    <n v="0"/>
    <x v="1"/>
    <m/>
    <x v="1"/>
    <n v="0"/>
  </r>
  <r>
    <n v="15"/>
    <n v="0"/>
    <n v="0"/>
    <x v="1"/>
    <m/>
    <x v="1"/>
    <n v="0"/>
  </r>
  <r>
    <n v="16"/>
    <n v="0"/>
    <n v="0"/>
    <x v="1"/>
    <m/>
    <x v="1"/>
    <n v="0"/>
  </r>
  <r>
    <n v="17"/>
    <n v="0"/>
    <n v="0"/>
    <x v="1"/>
    <m/>
    <x v="1"/>
    <n v="0"/>
  </r>
  <r>
    <n v="18"/>
    <n v="0"/>
    <n v="0"/>
    <x v="1"/>
    <m/>
    <x v="1"/>
    <n v="0"/>
  </r>
  <r>
    <n v="19"/>
    <n v="0"/>
    <n v="0"/>
    <x v="1"/>
    <m/>
    <x v="1"/>
    <n v="0"/>
  </r>
  <r>
    <n v="20"/>
    <n v="0"/>
    <n v="0"/>
    <x v="1"/>
    <m/>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98D6EDA-FFB8-4E6D-92CC-7336E27A0E11}" name="ピボットテーブル1" cacheId="0" applyNumberFormats="0" applyBorderFormats="0" applyFontFormats="0" applyPatternFormats="0" applyAlignmentFormats="0" applyWidthHeightFormats="1" dataCaption="値" updatedVersion="7" minRefreshableVersion="3" useAutoFormatting="1" itemPrintTitles="1" createdVersion="7" indent="0" compact="0" compactData="0" gridDropZones="1" multipleFieldFilters="0">
  <location ref="I1:K5" firstHeaderRow="2" firstDataRow="2" firstDataCol="2"/>
  <pivotFields count="7">
    <pivotField compact="0" outline="0" showAll="0"/>
    <pivotField compact="0" outline="0" showAll="0"/>
    <pivotField compact="0" outline="0" showAll="0"/>
    <pivotField axis="axisRow" compact="0" outline="0" showAll="0" defaultSubtotal="0">
      <items count="18">
        <item m="1" x="8"/>
        <item m="1" x="15"/>
        <item x="0"/>
        <item m="1" x="6"/>
        <item m="1" x="2"/>
        <item m="1" x="3"/>
        <item m="1" x="4"/>
        <item m="1" x="17"/>
        <item m="1" x="9"/>
        <item m="1" x="7"/>
        <item m="1" x="5"/>
        <item m="1" x="16"/>
        <item m="1" x="14"/>
        <item m="1" x="11"/>
        <item m="1" x="12"/>
        <item m="1" x="13"/>
        <item m="1" x="10"/>
        <item x="1"/>
      </items>
    </pivotField>
    <pivotField compact="0" outline="0" showAll="0"/>
    <pivotField axis="axisRow" compact="0" outline="0" showAll="0" defaultSubtotal="0">
      <items count="18">
        <item m="1" x="7"/>
        <item m="1" x="9"/>
        <item m="1" x="10"/>
        <item m="1" x="5"/>
        <item m="1" x="6"/>
        <item m="1" x="3"/>
        <item m="1" x="16"/>
        <item x="0"/>
        <item m="1" x="4"/>
        <item m="1" x="11"/>
        <item m="1" x="8"/>
        <item m="1" x="13"/>
        <item m="1" x="17"/>
        <item m="1" x="2"/>
        <item m="1" x="14"/>
        <item m="1" x="15"/>
        <item m="1" x="12"/>
        <item x="1"/>
      </items>
    </pivotField>
    <pivotField dataField="1" compact="0" numFmtId="38" outline="0" showAll="0"/>
  </pivotFields>
  <rowFields count="2">
    <field x="3"/>
    <field x="5"/>
  </rowFields>
  <rowItems count="3">
    <i>
      <x v="2"/>
      <x v="7"/>
    </i>
    <i>
      <x v="17"/>
      <x v="17"/>
    </i>
    <i t="grand">
      <x/>
    </i>
  </rowItems>
  <colItems count="1">
    <i/>
  </colItems>
  <dataFields count="1">
    <dataField name="合計 / 金額" fld="6" baseField="0" baseItem="0"/>
  </dataFields>
  <formats count="29">
    <format dxfId="50">
      <pivotArea outline="0" fieldPosition="0">
        <references count="2">
          <reference field="3" count="0" selected="0"/>
          <reference field="5" count="0" selected="0"/>
        </references>
      </pivotArea>
    </format>
    <format dxfId="49">
      <pivotArea type="all" dataOnly="0" outline="0" fieldPosition="0"/>
    </format>
    <format dxfId="48">
      <pivotArea grandRow="1" outline="0" collapsedLevelsAreSubtotals="1" fieldPosition="0"/>
    </format>
    <format dxfId="47">
      <pivotArea type="all" dataOnly="0" outline="0" fieldPosition="0"/>
    </format>
    <format dxfId="46">
      <pivotArea outline="0" collapsedLevelsAreSubtotals="1" fieldPosition="0"/>
    </format>
    <format dxfId="45">
      <pivotArea type="origin" dataOnly="0" labelOnly="1" outline="0" fieldPosition="0"/>
    </format>
    <format dxfId="44">
      <pivotArea field="3" type="button" dataOnly="0" labelOnly="1" outline="0" axis="axisRow" fieldPosition="0"/>
    </format>
    <format dxfId="43">
      <pivotArea field="5" type="button" dataOnly="0" labelOnly="1" outline="0" axis="axisRow" fieldPosition="1"/>
    </format>
    <format dxfId="42">
      <pivotArea dataOnly="0" labelOnly="1" outline="0" fieldPosition="0">
        <references count="1">
          <reference field="3" count="0"/>
        </references>
      </pivotArea>
    </format>
    <format dxfId="41">
      <pivotArea dataOnly="0" labelOnly="1" grandRow="1" outline="0" fieldPosition="0"/>
    </format>
    <format dxfId="40">
      <pivotArea dataOnly="0" labelOnly="1" outline="0" fieldPosition="0">
        <references count="2">
          <reference field="3" count="1" selected="0">
            <x v="0"/>
          </reference>
          <reference field="5" count="1">
            <x v="0"/>
          </reference>
        </references>
      </pivotArea>
    </format>
    <format dxfId="39">
      <pivotArea dataOnly="0" labelOnly="1" outline="0" fieldPosition="0">
        <references count="2">
          <reference field="3" count="1" selected="0">
            <x v="1"/>
          </reference>
          <reference field="5" count="1">
            <x v="8"/>
          </reference>
        </references>
      </pivotArea>
    </format>
    <format dxfId="38">
      <pivotArea dataOnly="0" labelOnly="1" outline="0" fieldPosition="0">
        <references count="2">
          <reference field="3" count="1" selected="0">
            <x v="2"/>
          </reference>
          <reference field="5" count="1">
            <x v="7"/>
          </reference>
        </references>
      </pivotArea>
    </format>
    <format dxfId="37">
      <pivotArea dataOnly="0" labelOnly="1" outline="0" fieldPosition="0">
        <references count="2">
          <reference field="3" count="1" selected="0">
            <x v="3"/>
          </reference>
          <reference field="5" count="1">
            <x v="11"/>
          </reference>
        </references>
      </pivotArea>
    </format>
    <format dxfId="36">
      <pivotArea dataOnly="0" labelOnly="1" outline="0" fieldPosition="0">
        <references count="2">
          <reference field="3" count="1" selected="0">
            <x v="4"/>
          </reference>
          <reference field="5" count="1">
            <x v="2"/>
          </reference>
        </references>
      </pivotArea>
    </format>
    <format dxfId="35">
      <pivotArea dataOnly="0" labelOnly="1" outline="0" fieldPosition="0">
        <references count="2">
          <reference field="3" count="1" selected="0">
            <x v="5"/>
          </reference>
          <reference field="5" count="1">
            <x v="4"/>
          </reference>
        </references>
      </pivotArea>
    </format>
    <format dxfId="34">
      <pivotArea dataOnly="0" labelOnly="1" outline="0" fieldPosition="0">
        <references count="2">
          <reference field="3" count="1" selected="0">
            <x v="6"/>
          </reference>
          <reference field="5" count="1">
            <x v="14"/>
          </reference>
        </references>
      </pivotArea>
    </format>
    <format dxfId="33">
      <pivotArea dataOnly="0" labelOnly="1" outline="0" fieldPosition="0">
        <references count="2">
          <reference field="3" count="1" selected="0">
            <x v="7"/>
          </reference>
          <reference field="5" count="1">
            <x v="9"/>
          </reference>
        </references>
      </pivotArea>
    </format>
    <format dxfId="32">
      <pivotArea dataOnly="0" labelOnly="1" outline="0" fieldPosition="0">
        <references count="2">
          <reference field="3" count="1" selected="0">
            <x v="8"/>
          </reference>
          <reference field="5" count="1">
            <x v="15"/>
          </reference>
        </references>
      </pivotArea>
    </format>
    <format dxfId="31">
      <pivotArea dataOnly="0" labelOnly="1" outline="0" fieldPosition="0">
        <references count="2">
          <reference field="3" count="1" selected="0">
            <x v="9"/>
          </reference>
          <reference field="5" count="1">
            <x v="1"/>
          </reference>
        </references>
      </pivotArea>
    </format>
    <format dxfId="30">
      <pivotArea dataOnly="0" labelOnly="1" outline="0" fieldPosition="0">
        <references count="2">
          <reference field="3" count="1" selected="0">
            <x v="10"/>
          </reference>
          <reference field="5" count="1">
            <x v="13"/>
          </reference>
        </references>
      </pivotArea>
    </format>
    <format dxfId="29">
      <pivotArea dataOnly="0" labelOnly="1" outline="0" fieldPosition="0">
        <references count="2">
          <reference field="3" count="1" selected="0">
            <x v="11"/>
          </reference>
          <reference field="5" count="1">
            <x v="16"/>
          </reference>
        </references>
      </pivotArea>
    </format>
    <format dxfId="28">
      <pivotArea dataOnly="0" labelOnly="1" outline="0" fieldPosition="0">
        <references count="2">
          <reference field="3" count="1" selected="0">
            <x v="12"/>
          </reference>
          <reference field="5" count="1">
            <x v="10"/>
          </reference>
        </references>
      </pivotArea>
    </format>
    <format dxfId="27">
      <pivotArea dataOnly="0" labelOnly="1" outline="0" fieldPosition="0">
        <references count="2">
          <reference field="3" count="1" selected="0">
            <x v="13"/>
          </reference>
          <reference field="5" count="1">
            <x v="6"/>
          </reference>
        </references>
      </pivotArea>
    </format>
    <format dxfId="26">
      <pivotArea dataOnly="0" labelOnly="1" outline="0" fieldPosition="0">
        <references count="2">
          <reference field="3" count="1" selected="0">
            <x v="14"/>
          </reference>
          <reference field="5" count="1">
            <x v="3"/>
          </reference>
        </references>
      </pivotArea>
    </format>
    <format dxfId="25">
      <pivotArea dataOnly="0" labelOnly="1" outline="0" fieldPosition="0">
        <references count="2">
          <reference field="3" count="1" selected="0">
            <x v="15"/>
          </reference>
          <reference field="5" count="1">
            <x v="12"/>
          </reference>
        </references>
      </pivotArea>
    </format>
    <format dxfId="24">
      <pivotArea dataOnly="0" labelOnly="1" outline="0" fieldPosition="0">
        <references count="2">
          <reference field="3" count="1" selected="0">
            <x v="16"/>
          </reference>
          <reference field="5" count="1">
            <x v="5"/>
          </reference>
        </references>
      </pivotArea>
    </format>
    <format dxfId="23">
      <pivotArea type="topRight" dataOnly="0" labelOnly="1" outline="0" fieldPosition="0"/>
    </format>
    <format dxfId="22">
      <pivotArea dataOnly="0" labelOnly="1" outline="0"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05DD9B-4446-4F00-8CCD-BE24364CBBDA}" name="テーブル1" displayName="テーブル1" ref="B2:C10" totalsRowShown="0" headerRowDxfId="21" dataDxfId="20">
  <autoFilter ref="B2:C10" xr:uid="{9505DD9B-4446-4F00-8CCD-BE24364CBBDA}"/>
  <tableColumns count="2">
    <tableColumn id="1" xr3:uid="{73C6F070-63C5-420A-BF0F-FA2F8A619232}" name="種類" dataDxfId="19"/>
    <tableColumn id="2" xr3:uid="{2256E924-1F8F-4F56-AB6D-0A66C6821A4D}" name="割増率" dataDxfId="1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8D660A-EEE7-4F24-B854-0A145FCB6E35}" name="テーブル2" displayName="テーブル2" ref="D2:D6" totalsRowShown="0" headerRowDxfId="17" dataDxfId="16">
  <autoFilter ref="D2:D6" xr:uid="{218D660A-EEE7-4F24-B854-0A145FCB6E35}"/>
  <tableColumns count="1">
    <tableColumn id="1" xr3:uid="{28D199BD-9188-459B-929E-707469B748F5}" name="雇用形態" dataDxfId="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BC0579F-8345-4057-B7B4-3EACBD02E7F0}" name="テーブル3" displayName="テーブル3" ref="F2:F5" totalsRowShown="0" headerRowDxfId="14" dataDxfId="13">
  <autoFilter ref="F2:F5" xr:uid="{FBC0579F-8345-4057-B7B4-3EACBD02E7F0}"/>
  <tableColumns count="1">
    <tableColumn id="1" xr3:uid="{4E3C344C-62C8-4D7F-A0CB-0189F47859D5}" name="税区分"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1CD5756-1B11-4955-9528-1ACAAFEA8111}" name="テーブル5" displayName="テーブル5" ref="B2:B4" totalsRowShown="0" headerRowDxfId="11" dataDxfId="10">
  <autoFilter ref="B2:B4" xr:uid="{91CD5756-1B11-4955-9528-1ACAAFEA8111}"/>
  <tableColumns count="1">
    <tableColumn id="1" xr3:uid="{D51DC794-8306-48C2-B920-97636ACFBDBE}" name="性別"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D7E3205-8DC1-4EE0-AF28-3AE54A1B6139}" name="テーブル6" displayName="テーブル6" ref="H2:H3" insertRow="1" totalsRowShown="0" headerRowDxfId="8" dataDxfId="7">
  <autoFilter ref="H2:H3" xr:uid="{5D7E3205-8DC1-4EE0-AF28-3AE54A1B6139}"/>
  <tableColumns count="1">
    <tableColumn id="1" xr3:uid="{3C1B986C-25D9-4E45-8FBD-7828327A9B55}" name="社会保険" dataDxfId="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D416847-916A-4C6F-811D-AB2D74C55AE7}" name="テーブル4" displayName="テーブル4" ref="J2:J4" totalsRowShown="0" headerRowDxfId="5" dataDxfId="4">
  <autoFilter ref="J2:J4" xr:uid="{BD416847-916A-4C6F-811D-AB2D74C55AE7}"/>
  <tableColumns count="1">
    <tableColumn id="1" xr3:uid="{FC0D61AE-5185-492A-B327-418F6CE14371}" name="2ヶ月徴収" dataDxfId="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DB0A9FB-26AF-498A-8C43-81672CD4D056}" name="テーブル7" displayName="テーブル7" ref="L2:L10" totalsRowShown="0" headerRowDxfId="2" dataDxfId="1">
  <autoFilter ref="L2:L10" xr:uid="{BDB0A9FB-26AF-498A-8C43-81672CD4D056}"/>
  <tableColumns count="1">
    <tableColumn id="1" xr3:uid="{D6A34568-F8C4-45C4-872D-29006C50E564}" name="扶養人数"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rousapo.com/excel-payroll-template-manua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hyperlink" Target="https://rousapo.com/excel-payroll-template-manual"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9.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rousapo.com/excel-payroll-template-manua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rousapo.com/excel-payroll-template-manual"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rousapo.com/excel-payroll-template-manual" TargetMode="Externa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rousapo.com/excel-payroll-template-manual"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rousapo.com/excel-payroll-template-manua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466A-B7AD-4552-8CE5-41D887F4942A}">
  <sheetPr>
    <tabColor theme="4" tint="0.79998168889431442"/>
    <pageSetUpPr autoPageBreaks="0" fitToPage="1"/>
  </sheetPr>
  <dimension ref="A1:AK33"/>
  <sheetViews>
    <sheetView tabSelected="1" zoomScale="90" zoomScaleNormal="90" workbookViewId="0">
      <pane xSplit="3" ySplit="2" topLeftCell="I3" activePane="bottomRight" state="frozen"/>
      <selection pane="topRight" activeCell="D1" sqref="D1"/>
      <selection pane="bottomLeft" activeCell="A3" sqref="A3"/>
      <selection pane="bottomRight" activeCell="B3" sqref="B3"/>
    </sheetView>
  </sheetViews>
  <sheetFormatPr defaultRowHeight="17.399999999999999" outlineLevelCol="1"/>
  <cols>
    <col min="1" max="1" width="5.8984375" style="1" customWidth="1"/>
    <col min="2" max="2" width="11.09765625" style="1" customWidth="1"/>
    <col min="3" max="3" width="16" style="1" customWidth="1"/>
    <col min="4" max="4" width="19.296875" style="1" bestFit="1" customWidth="1"/>
    <col min="5" max="5" width="11" style="1" customWidth="1"/>
    <col min="6" max="6" width="8.796875" style="1"/>
    <col min="7" max="7" width="13.3984375" style="1" bestFit="1" customWidth="1"/>
    <col min="8" max="8" width="13.3984375" style="1" customWidth="1"/>
    <col min="9" max="9" width="13.3984375" style="1" customWidth="1" outlineLevel="1"/>
    <col min="10" max="10" width="17.296875" style="1" customWidth="1" outlineLevel="1"/>
    <col min="11" max="11" width="10.8984375" style="1" customWidth="1" outlineLevel="1"/>
    <col min="12" max="12" width="43.69921875" style="1" customWidth="1"/>
    <col min="13" max="13" width="13.3984375" style="1" bestFit="1" customWidth="1"/>
    <col min="14" max="14" width="15.19921875" style="1" customWidth="1" outlineLevel="1"/>
    <col min="15" max="16" width="10" style="1" customWidth="1"/>
    <col min="17" max="17" width="9.69921875" style="1" customWidth="1"/>
    <col min="18" max="18" width="12.296875" style="1" customWidth="1"/>
    <col min="19" max="20" width="13.09765625" style="1" bestFit="1" customWidth="1"/>
    <col min="21" max="22" width="15.296875" style="1" customWidth="1"/>
    <col min="23" max="23" width="20.3984375" style="1" bestFit="1" customWidth="1"/>
    <col min="24" max="24" width="18.69921875" style="1" bestFit="1" customWidth="1"/>
    <col min="25" max="26" width="18.8984375" style="1" bestFit="1" customWidth="1"/>
    <col min="27" max="27" width="14.69921875" style="1" bestFit="1" customWidth="1"/>
    <col min="28" max="28" width="14.296875" style="1" customWidth="1"/>
    <col min="29" max="29" width="17.09765625" style="1" customWidth="1"/>
    <col min="30" max="30" width="14.296875" style="1" customWidth="1"/>
    <col min="31" max="16384" width="8.796875" style="1"/>
  </cols>
  <sheetData>
    <row r="1" spans="1:37">
      <c r="A1" s="360"/>
      <c r="B1" s="353" t="s">
        <v>6</v>
      </c>
      <c r="C1" s="353"/>
      <c r="D1" s="353"/>
      <c r="E1" s="353"/>
      <c r="F1" s="353"/>
      <c r="G1" s="353"/>
      <c r="H1" s="361"/>
      <c r="I1" s="361"/>
      <c r="J1" s="361"/>
      <c r="K1" s="361"/>
      <c r="L1" s="353"/>
      <c r="M1" s="362"/>
      <c r="N1" s="362"/>
      <c r="O1" s="362"/>
      <c r="P1" s="362"/>
      <c r="Q1" s="362"/>
      <c r="R1" s="354" t="s">
        <v>15</v>
      </c>
      <c r="S1" s="354"/>
      <c r="T1" s="354"/>
      <c r="U1" s="354"/>
      <c r="V1" s="354"/>
      <c r="W1" s="354"/>
      <c r="X1" s="354"/>
      <c r="Y1" s="354"/>
      <c r="Z1" s="354"/>
      <c r="AA1" s="354"/>
      <c r="AB1" s="363" t="s">
        <v>16</v>
      </c>
      <c r="AC1" s="363"/>
      <c r="AD1" s="364"/>
    </row>
    <row r="2" spans="1:37">
      <c r="A2" s="356" t="s">
        <v>0</v>
      </c>
      <c r="B2" s="87" t="s">
        <v>1</v>
      </c>
      <c r="C2" s="87" t="s">
        <v>2</v>
      </c>
      <c r="D2" s="87" t="s">
        <v>27</v>
      </c>
      <c r="E2" s="87" t="s">
        <v>111</v>
      </c>
      <c r="F2" s="87" t="s">
        <v>3</v>
      </c>
      <c r="G2" s="87" t="s">
        <v>4</v>
      </c>
      <c r="H2" s="87" t="s">
        <v>264</v>
      </c>
      <c r="I2" s="87" t="s">
        <v>396</v>
      </c>
      <c r="J2" s="87" t="s">
        <v>397</v>
      </c>
      <c r="K2" s="87" t="s">
        <v>353</v>
      </c>
      <c r="L2" s="87" t="s">
        <v>5</v>
      </c>
      <c r="M2" s="88" t="s">
        <v>280</v>
      </c>
      <c r="N2" s="88" t="s">
        <v>321</v>
      </c>
      <c r="O2" s="88" t="s">
        <v>7</v>
      </c>
      <c r="P2" s="88" t="s">
        <v>8</v>
      </c>
      <c r="Q2" s="88" t="s">
        <v>11</v>
      </c>
      <c r="R2" s="89" t="s">
        <v>9</v>
      </c>
      <c r="S2" s="89" t="s">
        <v>17</v>
      </c>
      <c r="T2" s="89" t="s">
        <v>10</v>
      </c>
      <c r="U2" s="89" t="s">
        <v>122</v>
      </c>
      <c r="V2" s="89" t="s">
        <v>18</v>
      </c>
      <c r="W2" s="89" t="s">
        <v>112</v>
      </c>
      <c r="X2" s="89" t="s">
        <v>12</v>
      </c>
      <c r="Y2" s="89" t="s">
        <v>102</v>
      </c>
      <c r="Z2" s="89" t="s">
        <v>103</v>
      </c>
      <c r="AA2" s="89" t="s">
        <v>275</v>
      </c>
      <c r="AB2" s="90" t="s">
        <v>13</v>
      </c>
      <c r="AC2" s="90" t="s">
        <v>19</v>
      </c>
      <c r="AD2" s="365" t="s">
        <v>14</v>
      </c>
    </row>
    <row r="3" spans="1:37">
      <c r="A3" s="358">
        <v>1</v>
      </c>
      <c r="B3" s="2">
        <v>10001</v>
      </c>
      <c r="C3" s="2" t="s">
        <v>403</v>
      </c>
      <c r="D3" s="2" t="s">
        <v>347</v>
      </c>
      <c r="E3" s="2" t="s">
        <v>120</v>
      </c>
      <c r="F3" s="2" t="s">
        <v>28</v>
      </c>
      <c r="G3" s="131">
        <v>29403</v>
      </c>
      <c r="H3" s="325">
        <f>IF(G3="","",DATEDIF(G3,EOMONTH(給与計算!$B$1,0),"Y"))</f>
        <v>41</v>
      </c>
      <c r="I3" s="325">
        <f>IF(G3="","",DATEDIF(EDATE(DATE(YEAR(G3),MONTH(G3-1),1),1),EOMONTH(給与計算!$B$1,0),"Y"))</f>
        <v>41</v>
      </c>
      <c r="J3" s="325">
        <f>IF(G3="","",DATEDIF(DATE(YEAR(G3),MONTH(G3-1),1),EOMONTH(賞与計算!$B$1,0),"Y"))</f>
        <v>42</v>
      </c>
      <c r="K3" s="309"/>
      <c r="L3" s="2" t="s">
        <v>121</v>
      </c>
      <c r="M3" s="131">
        <v>36617</v>
      </c>
      <c r="N3" s="325">
        <f>IF((YEAR(社員情報!M3)*MONTH(社員情報!M3))-(YEAR(給与計算!$B$1)*MONTH(給与計算!$B$1))=0,0,1)</f>
        <v>1</v>
      </c>
      <c r="O3" s="2" t="s">
        <v>22</v>
      </c>
      <c r="P3" s="2" t="s">
        <v>25</v>
      </c>
      <c r="Q3" s="2">
        <v>1</v>
      </c>
      <c r="R3" s="2" t="s">
        <v>30</v>
      </c>
      <c r="S3" s="2">
        <v>1234</v>
      </c>
      <c r="T3" s="2" t="s">
        <v>30</v>
      </c>
      <c r="U3" s="2">
        <v>1234</v>
      </c>
      <c r="V3" s="132">
        <v>12341234567</v>
      </c>
      <c r="W3" s="92">
        <v>250000</v>
      </c>
      <c r="X3" s="92">
        <v>5000</v>
      </c>
      <c r="Y3" s="304">
        <f>IF($X3="","",IF($W3+$X3&lt;社会保険マスタ!$E$12,社会保険マスタ!$B$12,IF($W3+$X3&lt;社会保険マスタ!$E$13,社会保険マスタ!$B$13,IF($W3+$X3&lt;社会保険マスタ!$E$14,社会保険マスタ!$B$14,IF($W3+$X3&lt;社会保険マスタ!$E$15,社会保険マスタ!$B$15,IF($W3+$X3&lt;社会保険マスタ!$E$16,社会保険マスタ!$B$16,IF($W3+$X3&lt;社会保険マスタ!$E$17,社会保険マスタ!$B$17,IF($W3+$X3&lt;社会保険マスタ!$E$18,社会保険マスタ!$B$18,IF($W3+$X3&lt;社会保険マスタ!$E$19,社会保険マスタ!$B$19,IF($W3+$X3&lt;社会保険マスタ!$E$20,社会保険マスタ!$B$20,IF($W3+$X3&lt;社会保険マスタ!$E$21,社会保険マスタ!$B$21,IF($W3+$X3&lt;社会保険マスタ!$E$22,社会保険マスタ!$B$22,IF($W3+$X3&lt;社会保険マスタ!$E$23,社会保険マスタ!$B$23,IF($W3+$X3&lt;社会保険マスタ!$E$24,社会保険マスタ!$B$24,IF($W3+$X3&lt;社会保険マスタ!$E$25,社会保険マスタ!$B$25,IF($W3+$X3&lt;社会保険マスタ!$E$26,社会保険マスタ!$B$26,IF($W3+$X3&lt;社会保険マスタ!$E$27,社会保険マスタ!$B$27,IF($W3+$X3&lt;社会保険マスタ!$E$28,社会保険マスタ!$B$28,IF($W3+$X3&lt;社会保険マスタ!$E$29,社会保険マスタ!$B$29,IF($W3+$X3&lt;社会保険マスタ!$E$30,社会保険マスタ!$B$30,IF($W3+$X3&lt;社会保険マスタ!$E$31,社会保険マスタ!$B$31,IF($W3+$X3&lt;社会保険マスタ!$E$32,社会保険マスタ!$B$32,IF($W3+$X3&lt;社会保険マスタ!$E$33,社会保険マスタ!$B$33,IF($W3+$X3&lt;社会保険マスタ!$E$34,社会保険マスタ!$B$34,IF($W3+$X3&lt;社会保険マスタ!$E$35,社会保険マスタ!$B$35,IF($W3+$X3&lt;社会保険マスタ!$E$36,社会保険マスタ!$B$36,IF($W3+$X3&lt;社会保険マスタ!$E$37,社会保険マスタ!$B$37,IF($W3+$X3&lt;社会保険マスタ!$E$38,社会保険マスタ!$B$38,IF($W3+$X3&lt;社会保険マスタ!$E$39,社会保険マスタ!$B$39,IF($W3+$X3&lt;社会保険マスタ!$E$40,社会保険マスタ!$B$40,IF($W3+$X3&lt;社会保険マスタ!$E$41,社会保険マスタ!$B$41,IF($W3+$X3&lt;社会保険マスタ!$E$42,社会保険マスタ!$B$42,IF($W3+$X3&lt;社会保険マスタ!$E$43,社会保険マスタ!$B$43,IF($W3+$X3&lt;社会保険マスタ!$E$44,社会保険マスタ!$B$44,IF($W3+$X3&lt;社会保険マスタ!$E$45,社会保険マスタ!$B$45,IF($W3+$X3&lt;社会保険マスタ!$E$46,社会保険マスタ!$B$46,IF($W3+$X3&lt;社会保険マスタ!$E$47,社会保険マスタ!$B$47,IF($W3+$X3&lt;社会保険マスタ!$E$48,社会保険マスタ!$B$48,IF($W3+$X3&lt;社会保険マスタ!$E$49,社会保険マスタ!$B$49,IF($W3+$X3&lt;社会保険マスタ!$E$50,社会保険マスタ!$B$50,IF($W3+$X3&lt;社会保険マスタ!$E$51,社会保険マスタ!$B$51,IF($W3+$X3&lt;社会保険マスタ!$E$52,社会保険マスタ!$B$52,IF($W3+$X3&lt;社会保険マスタ!$E$53,社会保険マスタ!$B$53,IF($W3+$X3&lt;社会保険マスタ!$E$54,社会保険マスタ!$B$54,IF($W3+$X3&lt;社会保険マスタ!$E$55,社会保険マスタ!$B$55,IF($W3+$X3&lt;社会保険マスタ!$E$56,社会保険マスタ!$B$56,IF($W3+$X3&lt;社会保険マスタ!$E$57,社会保険マスタ!$B$57,IF($W3+$X3&lt;社会保険マスタ!$E$58,社会保険マスタ!$B$58,IF($W3+$X3&lt;社会保険マスタ!$E$59,社会保険マスタ!$B$59,IF($W3+$X3&lt;社会保険マスタ!$E$60,社会保険マスタ!$B$60,IF($W3+$X3&gt;=社会保険マスタ!$C$61,社会保険マスタ!$B$61)))))))))))))))))))))))))))))))))))))))))))))))))))</f>
        <v>260000</v>
      </c>
      <c r="Z3" s="304">
        <f>IF($X3="","",IF($W3+$X3&lt;社会保険マスタ!$E$15,社会保険マスタ!$B$15,IF($W3+$X3&lt;社会保険マスタ!$E$16,社会保険マスタ!$B$16,IF($W3+$X3&lt;社会保険マスタ!$E$17,社会保険マスタ!$B$17,IF($W3+$X3&lt;社会保険マスタ!$E$18,社会保険マスタ!$B$18,IF($W3+$X3&lt;社会保険マスタ!$E$19,社会保険マスタ!$B$19,IF($W3+$X3&lt;社会保険マスタ!$E$20,社会保険マスタ!$B$20,IF($W3+$X3&lt;社会保険マスタ!$E$21,社会保険マスタ!$B$21,IF($W3+$X3&lt;社会保険マスタ!$E$22,社会保険マスタ!$B$22,IF($W3+$X3&lt;社会保険マスタ!$E$23,社会保険マスタ!$B$23,IF($W3+$X3&lt;社会保険マスタ!$E$24,社会保険マスタ!$B$24,IF($W3+$X3&lt;社会保険マスタ!$E$25,社会保険マスタ!$B$25,IF($W3+$X3&lt;社会保険マスタ!$E$26,社会保険マスタ!$B$26,IF($W3+$X3&lt;社会保険マスタ!$E$27,社会保険マスタ!$B$27,IF($W3+$X3&lt;社会保険マスタ!$E$28,社会保険マスタ!$B$28,IF($W3+$X3&lt;社会保険マスタ!$E$29,社会保険マスタ!$B$29,IF($W3+$X3&lt;社会保険マスタ!$E$30,社会保険マスタ!$B$30,IF($W3+$X3&lt;社会保険マスタ!$E$31,社会保険マスタ!$B$31,IF($W3+$X3&lt;社会保険マスタ!$E$32,社会保険マスタ!$B$32,IF($W3+$X3&lt;社会保険マスタ!$E$33,社会保険マスタ!$B$33,IF($W3+$X3&lt;社会保険マスタ!$E$34,社会保険マスタ!$B$34,IF($W3+$X3&lt;社会保険マスタ!$E$35,社会保険マスタ!$B$35,IF($W3+$X3&lt;社会保険マスタ!$E$36,社会保険マスタ!$B$36,IF($W3+$X3&lt;社会保険マスタ!$E$37,社会保険マスタ!$B$37,IF($W3+$X3&lt;社会保険マスタ!$E$38,社会保険マスタ!$B$38,IF($W3+$X3&lt;社会保険マスタ!$E$39,社会保険マスタ!$B$39,IF($W3+$X3&lt;社会保険マスタ!$E$40,社会保険マスタ!$B$40,IF($W3+$X3&lt;社会保険マスタ!$E$41,社会保険マスタ!$B$41,IF($W3+$X3&lt;社会保険マスタ!$E$42,社会保険マスタ!$B$42,IF($W3+$X3&lt;社会保険マスタ!$E$43,社会保険マスタ!$B$43,IF($W3+$X3&lt;社会保険マスタ!$E$44,社会保険マスタ!$B$44,IF($W3+$X3&lt;社会保険マスタ!$E$45,社会保険マスタ!$B$45,IF($W3+$X3&lt;社会保険マスタ!$E$46,社会保険マスタ!$B$46,IF($W3+$X3&gt;=社会保険マスタ!$E$46,社会保険マスタ!$B$46))))))))))))))))))))))))))))))))))</f>
        <v>260000</v>
      </c>
      <c r="AA3" s="201" t="s">
        <v>269</v>
      </c>
      <c r="AB3" s="2" t="s">
        <v>30</v>
      </c>
      <c r="AC3" s="133">
        <v>12341234561</v>
      </c>
      <c r="AD3" s="366" t="s">
        <v>30</v>
      </c>
      <c r="AE3" s="1" t="s">
        <v>404</v>
      </c>
      <c r="AH3" s="91"/>
      <c r="AI3" s="91"/>
      <c r="AJ3" s="91"/>
      <c r="AK3" s="91"/>
    </row>
    <row r="4" spans="1:37">
      <c r="A4" s="358">
        <v>2</v>
      </c>
      <c r="B4" s="2"/>
      <c r="C4" s="497"/>
      <c r="D4" s="497"/>
      <c r="E4" s="497"/>
      <c r="F4" s="497"/>
      <c r="G4" s="498"/>
      <c r="H4" s="325" t="str">
        <f>IF(G4="","",DATEDIF(G4,EOMONTH(給与計算!$B$1,0),"Y"))</f>
        <v/>
      </c>
      <c r="I4" s="325" t="str">
        <f>IF(G4="","",DATEDIF(EDATE(DATE(YEAR(G4),MONTH(G4-1),1),1),EOMONTH(給与計算!$B$1,0),"Y"))</f>
        <v/>
      </c>
      <c r="J4" s="325" t="str">
        <f>IF(G4="","",DATEDIF(DATE(YEAR(G4),MONTH(G4-1),1),EOMONTH(賞与計算!$B$1,0),"Y"))</f>
        <v/>
      </c>
      <c r="K4" s="309"/>
      <c r="L4" s="2"/>
      <c r="M4" s="498"/>
      <c r="N4" s="325">
        <f>IF((YEAR(社員情報!M4)*MONTH(社員情報!M4))-(YEAR(給与計算!$B$1)*MONTH(給与計算!$B$1))=0,0,1)</f>
        <v>1</v>
      </c>
      <c r="O4" s="497"/>
      <c r="P4" s="497"/>
      <c r="Q4" s="497"/>
      <c r="R4" s="497"/>
      <c r="S4" s="497"/>
      <c r="T4" s="497"/>
      <c r="U4" s="2"/>
      <c r="V4" s="132"/>
      <c r="W4" s="499"/>
      <c r="X4" s="499"/>
      <c r="Y4" s="304" t="str">
        <f>IF($X4="","",IF($W4+$X4&lt;社会保険マスタ!$E$12,社会保険マスタ!$B$12,IF($W4+$X4&lt;社会保険マスタ!$E$13,社会保険マスタ!$B$13,IF($W4+$X4&lt;社会保険マスタ!$E$14,社会保険マスタ!$B$14,IF($W4+$X4&lt;社会保険マスタ!$E$15,社会保険マスタ!$B$15,IF($W4+$X4&lt;社会保険マスタ!$E$16,社会保険マスタ!$B$16,IF($W4+$X4&lt;社会保険マスタ!$E$17,社会保険マスタ!$B$17,IF($W4+$X4&lt;社会保険マスタ!$E$18,社会保険マスタ!$B$18,IF($W4+$X4&lt;社会保険マスタ!$E$19,社会保険マスタ!$B$19,IF($W4+$X4&lt;社会保険マスタ!$E$20,社会保険マスタ!$B$20,IF($W4+$X4&lt;社会保険マスタ!$E$21,社会保険マスタ!$B$21,IF($W4+$X4&lt;社会保険マスタ!$E$22,社会保険マスタ!$B$22,IF($W4+$X4&lt;社会保険マスタ!$E$23,社会保険マスタ!$B$23,IF($W4+$X4&lt;社会保険マスタ!$E$24,社会保険マスタ!$B$24,IF($W4+$X4&lt;社会保険マスタ!$E$25,社会保険マスタ!$B$25,IF($W4+$X4&lt;社会保険マスタ!$E$26,社会保険マスタ!$B$26,IF($W4+$X4&lt;社会保険マスタ!$E$27,社会保険マスタ!$B$27,IF($W4+$X4&lt;社会保険マスタ!$E$28,社会保険マスタ!$B$28,IF($W4+$X4&lt;社会保険マスタ!$E$29,社会保険マスタ!$B$29,IF($W4+$X4&lt;社会保険マスタ!$E$30,社会保険マスタ!$B$30,IF($W4+$X4&lt;社会保険マスタ!$E$31,社会保険マスタ!$B$31,IF($W4+$X4&lt;社会保険マスタ!$E$32,社会保険マスタ!$B$32,IF($W4+$X4&lt;社会保険マスタ!$E$33,社会保険マスタ!$B$33,IF($W4+$X4&lt;社会保険マスタ!$E$34,社会保険マスタ!$B$34,IF($W4+$X4&lt;社会保険マスタ!$E$35,社会保険マスタ!$B$35,IF($W4+$X4&lt;社会保険マスタ!$E$36,社会保険マスタ!$B$36,IF($W4+$X4&lt;社会保険マスタ!$E$37,社会保険マスタ!$B$37,IF($W4+$X4&lt;社会保険マスタ!$E$38,社会保険マスタ!$B$38,IF($W4+$X4&lt;社会保険マスタ!$E$39,社会保険マスタ!$B$39,IF($W4+$X4&lt;社会保険マスタ!$E$40,社会保険マスタ!$B$40,IF($W4+$X4&lt;社会保険マスタ!$E$41,社会保険マスタ!$B$41,IF($W4+$X4&lt;社会保険マスタ!$E$42,社会保険マスタ!$B$42,IF($W4+$X4&lt;社会保険マスタ!$E$43,社会保険マスタ!$B$43,IF($W4+$X4&lt;社会保険マスタ!$E$44,社会保険マスタ!$B$44,IF($W4+$X4&lt;社会保険マスタ!$E$45,社会保険マスタ!$B$45,IF($W4+$X4&lt;社会保険マスタ!$E$46,社会保険マスタ!$B$46,IF($W4+$X4&lt;社会保険マスタ!$E$47,社会保険マスタ!$B$47,IF($W4+$X4&lt;社会保険マスタ!$E$48,社会保険マスタ!$B$48,IF($W4+$X4&lt;社会保険マスタ!$E$49,社会保険マスタ!$B$49,IF($W4+$X4&lt;社会保険マスタ!$E$50,社会保険マスタ!$B$50,IF($W4+$X4&lt;社会保険マスタ!$E$51,社会保険マスタ!$B$51,IF($W4+$X4&lt;社会保険マスタ!$E$52,社会保険マスタ!$B$52,IF($W4+$X4&lt;社会保険マスタ!$E$53,社会保険マスタ!$B$53,IF($W4+$X4&lt;社会保険マスタ!$E$54,社会保険マスタ!$B$54,IF($W4+$X4&lt;社会保険マスタ!$E$55,社会保険マスタ!$B$55,IF($W4+$X4&lt;社会保険マスタ!$E$56,社会保険マスタ!$B$56,IF($W4+$X4&lt;社会保険マスタ!$E$57,社会保険マスタ!$B$57,IF($W4+$X4&lt;社会保険マスタ!$E$58,社会保険マスタ!$B$58,IF($W4+$X4&lt;社会保険マスタ!$E$59,社会保険マスタ!$B$59,IF($W4+$X4&lt;社会保険マスタ!$E$60,社会保険マスタ!$B$60,IF($W4+$X4&gt;=社会保険マスタ!$C$61,社会保険マスタ!$B$61)))))))))))))))))))))))))))))))))))))))))))))))))))</f>
        <v/>
      </c>
      <c r="Z4" s="304" t="str">
        <f>IF($X4="","",IF($W4+$X4&lt;社会保険マスタ!$E$15,社会保険マスタ!$B$15,IF($W4+$X4&lt;社会保険マスタ!$E$16,社会保険マスタ!$B$16,IF($W4+$X4&lt;社会保険マスタ!$E$17,社会保険マスタ!$B$17,IF($W4+$X4&lt;社会保険マスタ!$E$18,社会保険マスタ!$B$18,IF($W4+$X4&lt;社会保険マスタ!$E$19,社会保険マスタ!$B$19,IF($W4+$X4&lt;社会保険マスタ!$E$20,社会保険マスタ!$B$20,IF($W4+$X4&lt;社会保険マスタ!$E$21,社会保険マスタ!$B$21,IF($W4+$X4&lt;社会保険マスタ!$E$22,社会保険マスタ!$B$22,IF($W4+$X4&lt;社会保険マスタ!$E$23,社会保険マスタ!$B$23,IF($W4+$X4&lt;社会保険マスタ!$E$24,社会保険マスタ!$B$24,IF($W4+$X4&lt;社会保険マスタ!$E$25,社会保険マスタ!$B$25,IF($W4+$X4&lt;社会保険マスタ!$E$26,社会保険マスタ!$B$26,IF($W4+$X4&lt;社会保険マスタ!$E$27,社会保険マスタ!$B$27,IF($W4+$X4&lt;社会保険マスタ!$E$28,社会保険マスタ!$B$28,IF($W4+$X4&lt;社会保険マスタ!$E$29,社会保険マスタ!$B$29,IF($W4+$X4&lt;社会保険マスタ!$E$30,社会保険マスタ!$B$30,IF($W4+$X4&lt;社会保険マスタ!$E$31,社会保険マスタ!$B$31,IF($W4+$X4&lt;社会保険マスタ!$E$32,社会保険マスタ!$B$32,IF($W4+$X4&lt;社会保険マスタ!$E$33,社会保険マスタ!$B$33,IF($W4+$X4&lt;社会保険マスタ!$E$34,社会保険マスタ!$B$34,IF($W4+$X4&lt;社会保険マスタ!$E$35,社会保険マスタ!$B$35,IF($W4+$X4&lt;社会保険マスタ!$E$36,社会保険マスタ!$B$36,IF($W4+$X4&lt;社会保険マスタ!$E$37,社会保険マスタ!$B$37,IF($W4+$X4&lt;社会保険マスタ!$E$38,社会保険マスタ!$B$38,IF($W4+$X4&lt;社会保険マスタ!$E$39,社会保険マスタ!$B$39,IF($W4+$X4&lt;社会保険マスタ!$E$40,社会保険マスタ!$B$40,IF($W4+$X4&lt;社会保険マスタ!$E$41,社会保険マスタ!$B$41,IF($W4+$X4&lt;社会保険マスタ!$E$42,社会保険マスタ!$B$42,IF($W4+$X4&lt;社会保険マスタ!$E$43,社会保険マスタ!$B$43,IF($W4+$X4&lt;社会保険マスタ!$E$44,社会保険マスタ!$B$44,IF($W4+$X4&lt;社会保険マスタ!$E$45,社会保険マスタ!$B$45,IF($W4+$X4&lt;社会保険マスタ!$E$46,社会保険マスタ!$B$46,IF($W4+$X4&gt;=社会保険マスタ!$E$46,社会保険マスタ!$B$46))))))))))))))))))))))))))))))))))</f>
        <v/>
      </c>
      <c r="AA4" s="500"/>
      <c r="AB4" s="497"/>
      <c r="AC4" s="133"/>
      <c r="AD4" s="366"/>
      <c r="AH4" s="91"/>
      <c r="AI4" s="91"/>
      <c r="AJ4" s="91"/>
      <c r="AK4" s="91"/>
    </row>
    <row r="5" spans="1:37">
      <c r="A5" s="358">
        <v>3</v>
      </c>
      <c r="B5" s="497"/>
      <c r="C5" s="497"/>
      <c r="D5" s="497"/>
      <c r="E5" s="497"/>
      <c r="F5" s="497"/>
      <c r="G5" s="498"/>
      <c r="H5" s="325" t="str">
        <f>IF(G5="","",DATEDIF(G5,EOMONTH(給与計算!$B$1,0),"Y"))</f>
        <v/>
      </c>
      <c r="I5" s="325" t="str">
        <f>IF(G5="","",DATEDIF(EDATE(DATE(YEAR(G5),MONTH(G5-1),1),1),EOMONTH(給与計算!$B$1,0),"Y"))</f>
        <v/>
      </c>
      <c r="J5" s="325" t="str">
        <f>IF(G5="","",DATEDIF(DATE(YEAR(G5),MONTH(G5-1),1),EOMONTH(賞与計算!$B$1,0),"Y"))</f>
        <v/>
      </c>
      <c r="K5" s="309"/>
      <c r="L5" s="131"/>
      <c r="M5" s="498"/>
      <c r="N5" s="325">
        <f>IF((YEAR(社員情報!M5)*MONTH(社員情報!M5))-(YEAR(給与計算!$B$1)*MONTH(給与計算!$B$1))=0,0,1)</f>
        <v>1</v>
      </c>
      <c r="O5" s="497"/>
      <c r="P5" s="497"/>
      <c r="Q5" s="497"/>
      <c r="R5" s="497"/>
      <c r="S5" s="497"/>
      <c r="T5" s="497"/>
      <c r="U5" s="2"/>
      <c r="V5" s="132"/>
      <c r="W5" s="499"/>
      <c r="X5" s="499"/>
      <c r="Y5" s="304" t="str">
        <f>IF($X5="","",IF($W5+$X5&lt;社会保険マスタ!$E$12,社会保険マスタ!$B$12,IF($W5+$X5&lt;社会保険マスタ!$E$13,社会保険マスタ!$B$13,IF($W5+$X5&lt;社会保険マスタ!$E$14,社会保険マスタ!$B$14,IF($W5+$X5&lt;社会保険マスタ!$E$15,社会保険マスタ!$B$15,IF($W5+$X5&lt;社会保険マスタ!$E$16,社会保険マスタ!$B$16,IF($W5+$X5&lt;社会保険マスタ!$E$17,社会保険マスタ!$B$17,IF($W5+$X5&lt;社会保険マスタ!$E$18,社会保険マスタ!$B$18,IF($W5+$X5&lt;社会保険マスタ!$E$19,社会保険マスタ!$B$19,IF($W5+$X5&lt;社会保険マスタ!$E$20,社会保険マスタ!$B$20,IF($W5+$X5&lt;社会保険マスタ!$E$21,社会保険マスタ!$B$21,IF($W5+$X5&lt;社会保険マスタ!$E$22,社会保険マスタ!$B$22,IF($W5+$X5&lt;社会保険マスタ!$E$23,社会保険マスタ!$B$23,IF($W5+$X5&lt;社会保険マスタ!$E$24,社会保険マスタ!$B$24,IF($W5+$X5&lt;社会保険マスタ!$E$25,社会保険マスタ!$B$25,IF($W5+$X5&lt;社会保険マスタ!$E$26,社会保険マスタ!$B$26,IF($W5+$X5&lt;社会保険マスタ!$E$27,社会保険マスタ!$B$27,IF($W5+$X5&lt;社会保険マスタ!$E$28,社会保険マスタ!$B$28,IF($W5+$X5&lt;社会保険マスタ!$E$29,社会保険マスタ!$B$29,IF($W5+$X5&lt;社会保険マスタ!$E$30,社会保険マスタ!$B$30,IF($W5+$X5&lt;社会保険マスタ!$E$31,社会保険マスタ!$B$31,IF($W5+$X5&lt;社会保険マスタ!$E$32,社会保険マスタ!$B$32,IF($W5+$X5&lt;社会保険マスタ!$E$33,社会保険マスタ!$B$33,IF($W5+$X5&lt;社会保険マスタ!$E$34,社会保険マスタ!$B$34,IF($W5+$X5&lt;社会保険マスタ!$E$35,社会保険マスタ!$B$35,IF($W5+$X5&lt;社会保険マスタ!$E$36,社会保険マスタ!$B$36,IF($W5+$X5&lt;社会保険マスタ!$E$37,社会保険マスタ!$B$37,IF($W5+$X5&lt;社会保険マスタ!$E$38,社会保険マスタ!$B$38,IF($W5+$X5&lt;社会保険マスタ!$E$39,社会保険マスタ!$B$39,IF($W5+$X5&lt;社会保険マスタ!$E$40,社会保険マスタ!$B$40,IF($W5+$X5&lt;社会保険マスタ!$E$41,社会保険マスタ!$B$41,IF($W5+$X5&lt;社会保険マスタ!$E$42,社会保険マスタ!$B$42,IF($W5+$X5&lt;社会保険マスタ!$E$43,社会保険マスタ!$B$43,IF($W5+$X5&lt;社会保険マスタ!$E$44,社会保険マスタ!$B$44,IF($W5+$X5&lt;社会保険マスタ!$E$45,社会保険マスタ!$B$45,IF($W5+$X5&lt;社会保険マスタ!$E$46,社会保険マスタ!$B$46,IF($W5+$X5&lt;社会保険マスタ!$E$47,社会保険マスタ!$B$47,IF($W5+$X5&lt;社会保険マスタ!$E$48,社会保険マスタ!$B$48,IF($W5+$X5&lt;社会保険マスタ!$E$49,社会保険マスタ!$B$49,IF($W5+$X5&lt;社会保険マスタ!$E$50,社会保険マスタ!$B$50,IF($W5+$X5&lt;社会保険マスタ!$E$51,社会保険マスタ!$B$51,IF($W5+$X5&lt;社会保険マスタ!$E$52,社会保険マスタ!$B$52,IF($W5+$X5&lt;社会保険マスタ!$E$53,社会保険マスタ!$B$53,IF($W5+$X5&lt;社会保険マスタ!$E$54,社会保険マスタ!$B$54,IF($W5+$X5&lt;社会保険マスタ!$E$55,社会保険マスタ!$B$55,IF($W5+$X5&lt;社会保険マスタ!$E$56,社会保険マスタ!$B$56,IF($W5+$X5&lt;社会保険マスタ!$E$57,社会保険マスタ!$B$57,IF($W5+$X5&lt;社会保険マスタ!$E$58,社会保険マスタ!$B$58,IF($W5+$X5&lt;社会保険マスタ!$E$59,社会保険マスタ!$B$59,IF($W5+$X5&lt;社会保険マスタ!$E$60,社会保険マスタ!$B$60,IF($W5+$X5&gt;=社会保険マスタ!$C$61,社会保険マスタ!$B$61)))))))))))))))))))))))))))))))))))))))))))))))))))</f>
        <v/>
      </c>
      <c r="Z5" s="304" t="str">
        <f>IF($X5="","",IF($W5+$X5&lt;社会保険マスタ!$E$15,社会保険マスタ!$B$15,IF($W5+$X5&lt;社会保険マスタ!$E$16,社会保険マスタ!$B$16,IF($W5+$X5&lt;社会保険マスタ!$E$17,社会保険マスタ!$B$17,IF($W5+$X5&lt;社会保険マスタ!$E$18,社会保険マスタ!$B$18,IF($W5+$X5&lt;社会保険マスタ!$E$19,社会保険マスタ!$B$19,IF($W5+$X5&lt;社会保険マスタ!$E$20,社会保険マスタ!$B$20,IF($W5+$X5&lt;社会保険マスタ!$E$21,社会保険マスタ!$B$21,IF($W5+$X5&lt;社会保険マスタ!$E$22,社会保険マスタ!$B$22,IF($W5+$X5&lt;社会保険マスタ!$E$23,社会保険マスタ!$B$23,IF($W5+$X5&lt;社会保険マスタ!$E$24,社会保険マスタ!$B$24,IF($W5+$X5&lt;社会保険マスタ!$E$25,社会保険マスタ!$B$25,IF($W5+$X5&lt;社会保険マスタ!$E$26,社会保険マスタ!$B$26,IF($W5+$X5&lt;社会保険マスタ!$E$27,社会保険マスタ!$B$27,IF($W5+$X5&lt;社会保険マスタ!$E$28,社会保険マスタ!$B$28,IF($W5+$X5&lt;社会保険マスタ!$E$29,社会保険マスタ!$B$29,IF($W5+$X5&lt;社会保険マスタ!$E$30,社会保険マスタ!$B$30,IF($W5+$X5&lt;社会保険マスタ!$E$31,社会保険マスタ!$B$31,IF($W5+$X5&lt;社会保険マスタ!$E$32,社会保険マスタ!$B$32,IF($W5+$X5&lt;社会保険マスタ!$E$33,社会保険マスタ!$B$33,IF($W5+$X5&lt;社会保険マスタ!$E$34,社会保険マスタ!$B$34,IF($W5+$X5&lt;社会保険マスタ!$E$35,社会保険マスタ!$B$35,IF($W5+$X5&lt;社会保険マスタ!$E$36,社会保険マスタ!$B$36,IF($W5+$X5&lt;社会保険マスタ!$E$37,社会保険マスタ!$B$37,IF($W5+$X5&lt;社会保険マスタ!$E$38,社会保険マスタ!$B$38,IF($W5+$X5&lt;社会保険マスタ!$E$39,社会保険マスタ!$B$39,IF($W5+$X5&lt;社会保険マスタ!$E$40,社会保険マスタ!$B$40,IF($W5+$X5&lt;社会保険マスタ!$E$41,社会保険マスタ!$B$41,IF($W5+$X5&lt;社会保険マスタ!$E$42,社会保険マスタ!$B$42,IF($W5+$X5&lt;社会保険マスタ!$E$43,社会保険マスタ!$B$43,IF($W5+$X5&lt;社会保険マスタ!$E$44,社会保険マスタ!$B$44,IF($W5+$X5&lt;社会保険マスタ!$E$45,社会保険マスタ!$B$45,IF($W5+$X5&lt;社会保険マスタ!$E$46,社会保険マスタ!$B$46,IF($W5+$X5&gt;=社会保険マスタ!$E$46,社会保険マスタ!$B$46))))))))))))))))))))))))))))))))))</f>
        <v/>
      </c>
      <c r="AA5" s="500"/>
      <c r="AB5" s="497"/>
      <c r="AC5" s="133"/>
      <c r="AD5" s="366"/>
      <c r="AH5" s="91"/>
      <c r="AI5" s="91"/>
      <c r="AJ5" s="91"/>
      <c r="AK5" s="91"/>
    </row>
    <row r="6" spans="1:37">
      <c r="A6" s="358">
        <v>4</v>
      </c>
      <c r="B6" s="497"/>
      <c r="C6" s="497"/>
      <c r="D6" s="497"/>
      <c r="E6" s="497"/>
      <c r="F6" s="497"/>
      <c r="G6" s="498"/>
      <c r="H6" s="325" t="str">
        <f>IF(G6="","",DATEDIF(G6,EOMONTH(給与計算!$B$1,0),"Y"))</f>
        <v/>
      </c>
      <c r="I6" s="325" t="str">
        <f>IF(G6="","",DATEDIF(EDATE(DATE(YEAR(G6),MONTH(G6-1),1),1),EOMONTH(給与計算!$B$1,0),"Y"))</f>
        <v/>
      </c>
      <c r="J6" s="325" t="str">
        <f>IF(G6="","",DATEDIF(DATE(YEAR(G6),MONTH(G6-1),1),EOMONTH(賞与計算!$B$1,0),"Y"))</f>
        <v/>
      </c>
      <c r="K6" s="309"/>
      <c r="L6" s="2"/>
      <c r="M6" s="498"/>
      <c r="N6" s="325">
        <f>IF((YEAR(社員情報!M6)*MONTH(社員情報!M6))-(YEAR(給与計算!$B$1)*MONTH(給与計算!$B$1))=0,0,1)</f>
        <v>1</v>
      </c>
      <c r="O6" s="497"/>
      <c r="P6" s="497"/>
      <c r="Q6" s="497"/>
      <c r="R6" s="497"/>
      <c r="S6" s="497"/>
      <c r="T6" s="497"/>
      <c r="U6" s="2"/>
      <c r="V6" s="132"/>
      <c r="W6" s="499"/>
      <c r="X6" s="499"/>
      <c r="Y6" s="304" t="str">
        <f>IF($X6="","",IF($W6+$X6&lt;社会保険マスタ!$E$12,社会保険マスタ!$B$12,IF($W6+$X6&lt;社会保険マスタ!$E$13,社会保険マスタ!$B$13,IF($W6+$X6&lt;社会保険マスタ!$E$14,社会保険マスタ!$B$14,IF($W6+$X6&lt;社会保険マスタ!$E$15,社会保険マスタ!$B$15,IF($W6+$X6&lt;社会保険マスタ!$E$16,社会保険マスタ!$B$16,IF($W6+$X6&lt;社会保険マスタ!$E$17,社会保険マスタ!$B$17,IF($W6+$X6&lt;社会保険マスタ!$E$18,社会保険マスタ!$B$18,IF($W6+$X6&lt;社会保険マスタ!$E$19,社会保険マスタ!$B$19,IF($W6+$X6&lt;社会保険マスタ!$E$20,社会保険マスタ!$B$20,IF($W6+$X6&lt;社会保険マスタ!$E$21,社会保険マスタ!$B$21,IF($W6+$X6&lt;社会保険マスタ!$E$22,社会保険マスタ!$B$22,IF($W6+$X6&lt;社会保険マスタ!$E$23,社会保険マスタ!$B$23,IF($W6+$X6&lt;社会保険マスタ!$E$24,社会保険マスタ!$B$24,IF($W6+$X6&lt;社会保険マスタ!$E$25,社会保険マスタ!$B$25,IF($W6+$X6&lt;社会保険マスタ!$E$26,社会保険マスタ!$B$26,IF($W6+$X6&lt;社会保険マスタ!$E$27,社会保険マスタ!$B$27,IF($W6+$X6&lt;社会保険マスタ!$E$28,社会保険マスタ!$B$28,IF($W6+$X6&lt;社会保険マスタ!$E$29,社会保険マスタ!$B$29,IF($W6+$X6&lt;社会保険マスタ!$E$30,社会保険マスタ!$B$30,IF($W6+$X6&lt;社会保険マスタ!$E$31,社会保険マスタ!$B$31,IF($W6+$X6&lt;社会保険マスタ!$E$32,社会保険マスタ!$B$32,IF($W6+$X6&lt;社会保険マスタ!$E$33,社会保険マスタ!$B$33,IF($W6+$X6&lt;社会保険マスタ!$E$34,社会保険マスタ!$B$34,IF($W6+$X6&lt;社会保険マスタ!$E$35,社会保険マスタ!$B$35,IF($W6+$X6&lt;社会保険マスタ!$E$36,社会保険マスタ!$B$36,IF($W6+$X6&lt;社会保険マスタ!$E$37,社会保険マスタ!$B$37,IF($W6+$X6&lt;社会保険マスタ!$E$38,社会保険マスタ!$B$38,IF($W6+$X6&lt;社会保険マスタ!$E$39,社会保険マスタ!$B$39,IF($W6+$X6&lt;社会保険マスタ!$E$40,社会保険マスタ!$B$40,IF($W6+$X6&lt;社会保険マスタ!$E$41,社会保険マスタ!$B$41,IF($W6+$X6&lt;社会保険マスタ!$E$42,社会保険マスタ!$B$42,IF($W6+$X6&lt;社会保険マスタ!$E$43,社会保険マスタ!$B$43,IF($W6+$X6&lt;社会保険マスタ!$E$44,社会保険マスタ!$B$44,IF($W6+$X6&lt;社会保険マスタ!$E$45,社会保険マスタ!$B$45,IF($W6+$X6&lt;社会保険マスタ!$E$46,社会保険マスタ!$B$46,IF($W6+$X6&lt;社会保険マスタ!$E$47,社会保険マスタ!$B$47,IF($W6+$X6&lt;社会保険マスタ!$E$48,社会保険マスタ!$B$48,IF($W6+$X6&lt;社会保険マスタ!$E$49,社会保険マスタ!$B$49,IF($W6+$X6&lt;社会保険マスタ!$E$50,社会保険マスタ!$B$50,IF($W6+$X6&lt;社会保険マスタ!$E$51,社会保険マスタ!$B$51,IF($W6+$X6&lt;社会保険マスタ!$E$52,社会保険マスタ!$B$52,IF($W6+$X6&lt;社会保険マスタ!$E$53,社会保険マスタ!$B$53,IF($W6+$X6&lt;社会保険マスタ!$E$54,社会保険マスタ!$B$54,IF($W6+$X6&lt;社会保険マスタ!$E$55,社会保険マスタ!$B$55,IF($W6+$X6&lt;社会保険マスタ!$E$56,社会保険マスタ!$B$56,IF($W6+$X6&lt;社会保険マスタ!$E$57,社会保険マスタ!$B$57,IF($W6+$X6&lt;社会保険マスタ!$E$58,社会保険マスタ!$B$58,IF($W6+$X6&lt;社会保険マスタ!$E$59,社会保険マスタ!$B$59,IF($W6+$X6&lt;社会保険マスタ!$E$60,社会保険マスタ!$B$60,IF($W6+$X6&gt;=社会保険マスタ!$C$61,社会保険マスタ!$B$61)))))))))))))))))))))))))))))))))))))))))))))))))))</f>
        <v/>
      </c>
      <c r="Z6" s="304" t="str">
        <f>IF($X6="","",IF($W6+$X6&lt;社会保険マスタ!$E$15,社会保険マスタ!$B$15,IF($W6+$X6&lt;社会保険マスタ!$E$16,社会保険マスタ!$B$16,IF($W6+$X6&lt;社会保険マスタ!$E$17,社会保険マスタ!$B$17,IF($W6+$X6&lt;社会保険マスタ!$E$18,社会保険マスタ!$B$18,IF($W6+$X6&lt;社会保険マスタ!$E$19,社会保険マスタ!$B$19,IF($W6+$X6&lt;社会保険マスタ!$E$20,社会保険マスタ!$B$20,IF($W6+$X6&lt;社会保険マスタ!$E$21,社会保険マスタ!$B$21,IF($W6+$X6&lt;社会保険マスタ!$E$22,社会保険マスタ!$B$22,IF($W6+$X6&lt;社会保険マスタ!$E$23,社会保険マスタ!$B$23,IF($W6+$X6&lt;社会保険マスタ!$E$24,社会保険マスタ!$B$24,IF($W6+$X6&lt;社会保険マスタ!$E$25,社会保険マスタ!$B$25,IF($W6+$X6&lt;社会保険マスタ!$E$26,社会保険マスタ!$B$26,IF($W6+$X6&lt;社会保険マスタ!$E$27,社会保険マスタ!$B$27,IF($W6+$X6&lt;社会保険マスタ!$E$28,社会保険マスタ!$B$28,IF($W6+$X6&lt;社会保険マスタ!$E$29,社会保険マスタ!$B$29,IF($W6+$X6&lt;社会保険マスタ!$E$30,社会保険マスタ!$B$30,IF($W6+$X6&lt;社会保険マスタ!$E$31,社会保険マスタ!$B$31,IF($W6+$X6&lt;社会保険マスタ!$E$32,社会保険マスタ!$B$32,IF($W6+$X6&lt;社会保険マスタ!$E$33,社会保険マスタ!$B$33,IF($W6+$X6&lt;社会保険マスタ!$E$34,社会保険マスタ!$B$34,IF($W6+$X6&lt;社会保険マスタ!$E$35,社会保険マスタ!$B$35,IF($W6+$X6&lt;社会保険マスタ!$E$36,社会保険マスタ!$B$36,IF($W6+$X6&lt;社会保険マスタ!$E$37,社会保険マスタ!$B$37,IF($W6+$X6&lt;社会保険マスタ!$E$38,社会保険マスタ!$B$38,IF($W6+$X6&lt;社会保険マスタ!$E$39,社会保険マスタ!$B$39,IF($W6+$X6&lt;社会保険マスタ!$E$40,社会保険マスタ!$B$40,IF($W6+$X6&lt;社会保険マスタ!$E$41,社会保険マスタ!$B$41,IF($W6+$X6&lt;社会保険マスタ!$E$42,社会保険マスタ!$B$42,IF($W6+$X6&lt;社会保険マスタ!$E$43,社会保険マスタ!$B$43,IF($W6+$X6&lt;社会保険マスタ!$E$44,社会保険マスタ!$B$44,IF($W6+$X6&lt;社会保険マスタ!$E$45,社会保険マスタ!$B$45,IF($W6+$X6&lt;社会保険マスタ!$E$46,社会保険マスタ!$B$46,IF($W6+$X6&gt;=社会保険マスタ!$E$46,社会保険マスタ!$B$46))))))))))))))))))))))))))))))))))</f>
        <v/>
      </c>
      <c r="AA6" s="500"/>
      <c r="AB6" s="497"/>
      <c r="AC6" s="133"/>
      <c r="AD6" s="366"/>
      <c r="AH6" s="91"/>
      <c r="AI6" s="91"/>
      <c r="AJ6" s="91"/>
      <c r="AK6" s="91"/>
    </row>
    <row r="7" spans="1:37" ht="18" thickBot="1">
      <c r="A7" s="483">
        <v>5</v>
      </c>
      <c r="B7" s="501"/>
      <c r="C7" s="501"/>
      <c r="D7" s="501"/>
      <c r="E7" s="501"/>
      <c r="F7" s="501"/>
      <c r="G7" s="502"/>
      <c r="H7" s="484" t="str">
        <f>IF(G7="","",DATEDIF(G7,EOMONTH(給与計算!$B$1,0),"Y"))</f>
        <v/>
      </c>
      <c r="I7" s="484" t="str">
        <f>IF(G7="","",DATEDIF(EDATE(DATE(YEAR(G7),MONTH(G7-1),1),1),EOMONTH(給与計算!$B$1,0),"Y"))</f>
        <v/>
      </c>
      <c r="J7" s="484" t="str">
        <f>IF(G7="","",DATEDIF(DATE(YEAR(G7),MONTH(G7-1),1),EOMONTH(賞与計算!$B$1,0),"Y"))</f>
        <v/>
      </c>
      <c r="K7" s="485"/>
      <c r="L7" s="138"/>
      <c r="M7" s="502"/>
      <c r="N7" s="484">
        <f>IF((YEAR(社員情報!M7)*MONTH(社員情報!M7))-(YEAR(給与計算!$B$1)*MONTH(給与計算!$B$1))=0,0,1)</f>
        <v>1</v>
      </c>
      <c r="O7" s="501"/>
      <c r="P7" s="501"/>
      <c r="Q7" s="501"/>
      <c r="R7" s="501"/>
      <c r="S7" s="501"/>
      <c r="T7" s="501"/>
      <c r="U7" s="138"/>
      <c r="V7" s="486"/>
      <c r="W7" s="503"/>
      <c r="X7" s="503"/>
      <c r="Y7" s="487" t="str">
        <f>IF($X7="","",IF($W7+$X7&lt;社会保険マスタ!$E$12,社会保険マスタ!$B$12,IF($W7+$X7&lt;社会保険マスタ!$E$13,社会保険マスタ!$B$13,IF($W7+$X7&lt;社会保険マスタ!$E$14,社会保険マスタ!$B$14,IF($W7+$X7&lt;社会保険マスタ!$E$15,社会保険マスタ!$B$15,IF($W7+$X7&lt;社会保険マスタ!$E$16,社会保険マスタ!$B$16,IF($W7+$X7&lt;社会保険マスタ!$E$17,社会保険マスタ!$B$17,IF($W7+$X7&lt;社会保険マスタ!$E$18,社会保険マスタ!$B$18,IF($W7+$X7&lt;社会保険マスタ!$E$19,社会保険マスタ!$B$19,IF($W7+$X7&lt;社会保険マスタ!$E$20,社会保険マスタ!$B$20,IF($W7+$X7&lt;社会保険マスタ!$E$21,社会保険マスタ!$B$21,IF($W7+$X7&lt;社会保険マスタ!$E$22,社会保険マスタ!$B$22,IF($W7+$X7&lt;社会保険マスタ!$E$23,社会保険マスタ!$B$23,IF($W7+$X7&lt;社会保険マスタ!$E$24,社会保険マスタ!$B$24,IF($W7+$X7&lt;社会保険マスタ!$E$25,社会保険マスタ!$B$25,IF($W7+$X7&lt;社会保険マスタ!$E$26,社会保険マスタ!$B$26,IF($W7+$X7&lt;社会保険マスタ!$E$27,社会保険マスタ!$B$27,IF($W7+$X7&lt;社会保険マスタ!$E$28,社会保険マスタ!$B$28,IF($W7+$X7&lt;社会保険マスタ!$E$29,社会保険マスタ!$B$29,IF($W7+$X7&lt;社会保険マスタ!$E$30,社会保険マスタ!$B$30,IF($W7+$X7&lt;社会保険マスタ!$E$31,社会保険マスタ!$B$31,IF($W7+$X7&lt;社会保険マスタ!$E$32,社会保険マスタ!$B$32,IF($W7+$X7&lt;社会保険マスタ!$E$33,社会保険マスタ!$B$33,IF($W7+$X7&lt;社会保険マスタ!$E$34,社会保険マスタ!$B$34,IF($W7+$X7&lt;社会保険マスタ!$E$35,社会保険マスタ!$B$35,IF($W7+$X7&lt;社会保険マスタ!$E$36,社会保険マスタ!$B$36,IF($W7+$X7&lt;社会保険マスタ!$E$37,社会保険マスタ!$B$37,IF($W7+$X7&lt;社会保険マスタ!$E$38,社会保険マスタ!$B$38,IF($W7+$X7&lt;社会保険マスタ!$E$39,社会保険マスタ!$B$39,IF($W7+$X7&lt;社会保険マスタ!$E$40,社会保険マスタ!$B$40,IF($W7+$X7&lt;社会保険マスタ!$E$41,社会保険マスタ!$B$41,IF($W7+$X7&lt;社会保険マスタ!$E$42,社会保険マスタ!$B$42,IF($W7+$X7&lt;社会保険マスタ!$E$43,社会保険マスタ!$B$43,IF($W7+$X7&lt;社会保険マスタ!$E$44,社会保険マスタ!$B$44,IF($W7+$X7&lt;社会保険マスタ!$E$45,社会保険マスタ!$B$45,IF($W7+$X7&lt;社会保険マスタ!$E$46,社会保険マスタ!$B$46,IF($W7+$X7&lt;社会保険マスタ!$E$47,社会保険マスタ!$B$47,IF($W7+$X7&lt;社会保険マスタ!$E$48,社会保険マスタ!$B$48,IF($W7+$X7&lt;社会保険マスタ!$E$49,社会保険マスタ!$B$49,IF($W7+$X7&lt;社会保険マスタ!$E$50,社会保険マスタ!$B$50,IF($W7+$X7&lt;社会保険マスタ!$E$51,社会保険マスタ!$B$51,IF($W7+$X7&lt;社会保険マスタ!$E$52,社会保険マスタ!$B$52,IF($W7+$X7&lt;社会保険マスタ!$E$53,社会保険マスタ!$B$53,IF($W7+$X7&lt;社会保険マスタ!$E$54,社会保険マスタ!$B$54,IF($W7+$X7&lt;社会保険マスタ!$E$55,社会保険マスタ!$B$55,IF($W7+$X7&lt;社会保険マスタ!$E$56,社会保険マスタ!$B$56,IF($W7+$X7&lt;社会保険マスタ!$E$57,社会保険マスタ!$B$57,IF($W7+$X7&lt;社会保険マスタ!$E$58,社会保険マスタ!$B$58,IF($W7+$X7&lt;社会保険マスタ!$E$59,社会保険マスタ!$B$59,IF($W7+$X7&lt;社会保険マスタ!$E$60,社会保険マスタ!$B$60,IF($W7+$X7&gt;=社会保険マスタ!$C$61,社会保険マスタ!$B$61)))))))))))))))))))))))))))))))))))))))))))))))))))</f>
        <v/>
      </c>
      <c r="Z7" s="487" t="str">
        <f>IF($X7="","",IF($W7+$X7&lt;社会保険マスタ!$E$15,社会保険マスタ!$B$15,IF($W7+$X7&lt;社会保険マスタ!$E$16,社会保険マスタ!$B$16,IF($W7+$X7&lt;社会保険マスタ!$E$17,社会保険マスタ!$B$17,IF($W7+$X7&lt;社会保険マスタ!$E$18,社会保険マスタ!$B$18,IF($W7+$X7&lt;社会保険マスタ!$E$19,社会保険マスタ!$B$19,IF($W7+$X7&lt;社会保険マスタ!$E$20,社会保険マスタ!$B$20,IF($W7+$X7&lt;社会保険マスタ!$E$21,社会保険マスタ!$B$21,IF($W7+$X7&lt;社会保険マスタ!$E$22,社会保険マスタ!$B$22,IF($W7+$X7&lt;社会保険マスタ!$E$23,社会保険マスタ!$B$23,IF($W7+$X7&lt;社会保険マスタ!$E$24,社会保険マスタ!$B$24,IF($W7+$X7&lt;社会保険マスタ!$E$25,社会保険マスタ!$B$25,IF($W7+$X7&lt;社会保険マスタ!$E$26,社会保険マスタ!$B$26,IF($W7+$X7&lt;社会保険マスタ!$E$27,社会保険マスタ!$B$27,IF($W7+$X7&lt;社会保険マスタ!$E$28,社会保険マスタ!$B$28,IF($W7+$X7&lt;社会保険マスタ!$E$29,社会保険マスタ!$B$29,IF($W7+$X7&lt;社会保険マスタ!$E$30,社会保険マスタ!$B$30,IF($W7+$X7&lt;社会保険マスタ!$E$31,社会保険マスタ!$B$31,IF($W7+$X7&lt;社会保険マスタ!$E$32,社会保険マスタ!$B$32,IF($W7+$X7&lt;社会保険マスタ!$E$33,社会保険マスタ!$B$33,IF($W7+$X7&lt;社会保険マスタ!$E$34,社会保険マスタ!$B$34,IF($W7+$X7&lt;社会保険マスタ!$E$35,社会保険マスタ!$B$35,IF($W7+$X7&lt;社会保険マスタ!$E$36,社会保険マスタ!$B$36,IF($W7+$X7&lt;社会保険マスタ!$E$37,社会保険マスタ!$B$37,IF($W7+$X7&lt;社会保険マスタ!$E$38,社会保険マスタ!$B$38,IF($W7+$X7&lt;社会保険マスタ!$E$39,社会保険マスタ!$B$39,IF($W7+$X7&lt;社会保険マスタ!$E$40,社会保険マスタ!$B$40,IF($W7+$X7&lt;社会保険マスタ!$E$41,社会保険マスタ!$B$41,IF($W7+$X7&lt;社会保険マスタ!$E$42,社会保険マスタ!$B$42,IF($W7+$X7&lt;社会保険マスタ!$E$43,社会保険マスタ!$B$43,IF($W7+$X7&lt;社会保険マスタ!$E$44,社会保険マスタ!$B$44,IF($W7+$X7&lt;社会保険マスタ!$E$45,社会保険マスタ!$B$45,IF($W7+$X7&lt;社会保険マスタ!$E$46,社会保険マスタ!$B$46,IF($W7+$X7&gt;=社会保険マスタ!$E$46,社会保険マスタ!$B$46))))))))))))))))))))))))))))))))))</f>
        <v/>
      </c>
      <c r="AA7" s="504"/>
      <c r="AB7" s="501"/>
      <c r="AC7" s="488"/>
      <c r="AD7" s="489"/>
      <c r="AH7" s="91"/>
      <c r="AI7" s="91"/>
      <c r="AJ7" s="91"/>
      <c r="AK7" s="91"/>
    </row>
    <row r="8" spans="1:37" ht="18" thickBot="1">
      <c r="A8" s="327"/>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H8" s="91"/>
      <c r="AI8" s="91"/>
      <c r="AJ8" s="91"/>
      <c r="AK8" s="91"/>
    </row>
    <row r="9" spans="1:37" ht="18" thickTop="1">
      <c r="B9" s="326"/>
      <c r="C9" s="1" t="s">
        <v>370</v>
      </c>
      <c r="H9" s="482"/>
      <c r="I9" s="328" t="s">
        <v>371</v>
      </c>
      <c r="J9" s="328"/>
      <c r="N9" s="1" t="s">
        <v>375</v>
      </c>
      <c r="AH9" s="91"/>
      <c r="AI9" s="91"/>
      <c r="AJ9" s="91"/>
      <c r="AK9" s="91"/>
    </row>
    <row r="10" spans="1:37">
      <c r="H10" s="239"/>
      <c r="I10" s="1" t="s">
        <v>372</v>
      </c>
      <c r="N10" s="1" t="s">
        <v>374</v>
      </c>
      <c r="AH10" s="91"/>
      <c r="AI10" s="91"/>
      <c r="AJ10" s="91"/>
      <c r="AK10" s="91"/>
    </row>
    <row r="11" spans="1:37">
      <c r="A11" s="329" t="s">
        <v>399</v>
      </c>
      <c r="B11" s="330"/>
      <c r="C11" s="239"/>
      <c r="H11" s="239"/>
      <c r="I11" s="249" t="s">
        <v>373</v>
      </c>
      <c r="J11" s="249"/>
      <c r="AH11" s="91"/>
      <c r="AI11" s="91"/>
      <c r="AJ11" s="91"/>
      <c r="AK11" s="91"/>
    </row>
    <row r="12" spans="1:37">
      <c r="A12" s="329" t="s">
        <v>400</v>
      </c>
      <c r="B12" s="330"/>
      <c r="C12" s="239"/>
      <c r="I12" s="1" t="s">
        <v>373</v>
      </c>
      <c r="AH12" s="91"/>
      <c r="AI12" s="91"/>
      <c r="AJ12" s="91"/>
      <c r="AK12" s="91"/>
    </row>
    <row r="13" spans="1:37" ht="18">
      <c r="A13" s="481" t="s">
        <v>401</v>
      </c>
      <c r="B13" s="330"/>
      <c r="C13" s="239"/>
      <c r="AH13" s="91"/>
      <c r="AI13" s="91"/>
      <c r="AJ13" s="91"/>
      <c r="AK13" s="91"/>
    </row>
    <row r="14" spans="1:37">
      <c r="B14" s="329"/>
      <c r="AH14" s="91"/>
      <c r="AI14" s="91"/>
      <c r="AJ14" s="91"/>
      <c r="AK14" s="91"/>
    </row>
    <row r="15" spans="1:37">
      <c r="A15" s="329" t="s">
        <v>398</v>
      </c>
      <c r="B15" s="329"/>
      <c r="AH15" s="91"/>
      <c r="AI15" s="91"/>
      <c r="AJ15" s="91"/>
      <c r="AK15" s="91"/>
    </row>
    <row r="16" spans="1:37">
      <c r="AH16" s="91"/>
      <c r="AI16" s="91"/>
      <c r="AJ16" s="91"/>
      <c r="AK16" s="91"/>
    </row>
    <row r="17" spans="34:37">
      <c r="AH17" s="91"/>
      <c r="AI17" s="91"/>
      <c r="AJ17" s="91"/>
      <c r="AK17" s="91"/>
    </row>
    <row r="18" spans="34:37">
      <c r="AH18" s="91"/>
      <c r="AI18" s="91"/>
      <c r="AJ18" s="91"/>
      <c r="AK18" s="91"/>
    </row>
    <row r="19" spans="34:37">
      <c r="AH19" s="91"/>
      <c r="AI19" s="91"/>
      <c r="AJ19" s="91"/>
      <c r="AK19" s="91"/>
    </row>
    <row r="20" spans="34:37">
      <c r="AH20" s="91"/>
      <c r="AI20" s="91"/>
      <c r="AJ20" s="91"/>
      <c r="AK20" s="91"/>
    </row>
    <row r="21" spans="34:37">
      <c r="AH21" s="91"/>
      <c r="AI21" s="91"/>
      <c r="AJ21" s="91"/>
      <c r="AK21" s="91"/>
    </row>
    <row r="22" spans="34:37">
      <c r="AH22" s="91"/>
      <c r="AI22" s="91"/>
      <c r="AJ22" s="91"/>
      <c r="AK22" s="91"/>
    </row>
    <row r="23" spans="34:37">
      <c r="AH23" s="91"/>
      <c r="AI23" s="91"/>
      <c r="AJ23" s="91"/>
      <c r="AK23" s="91"/>
    </row>
    <row r="24" spans="34:37">
      <c r="AH24" s="91"/>
      <c r="AI24" s="91"/>
      <c r="AJ24" s="91"/>
      <c r="AK24" s="91"/>
    </row>
    <row r="25" spans="34:37">
      <c r="AH25" s="91"/>
      <c r="AI25" s="91"/>
      <c r="AJ25" s="91"/>
      <c r="AK25" s="91"/>
    </row>
    <row r="26" spans="34:37">
      <c r="AH26" s="91"/>
      <c r="AI26" s="91"/>
      <c r="AJ26" s="91"/>
      <c r="AK26" s="91"/>
    </row>
    <row r="27" spans="34:37">
      <c r="AH27" s="91"/>
      <c r="AI27" s="91"/>
      <c r="AJ27" s="91"/>
      <c r="AK27" s="91"/>
    </row>
    <row r="28" spans="34:37">
      <c r="AH28" s="91"/>
      <c r="AI28" s="91"/>
      <c r="AJ28" s="91"/>
      <c r="AK28" s="91"/>
    </row>
    <row r="29" spans="34:37">
      <c r="AH29" s="91"/>
      <c r="AI29" s="91"/>
      <c r="AJ29" s="91"/>
      <c r="AK29" s="91"/>
    </row>
    <row r="30" spans="34:37">
      <c r="AH30" s="91"/>
      <c r="AI30" s="91"/>
      <c r="AJ30" s="91"/>
      <c r="AK30" s="91"/>
    </row>
    <row r="31" spans="34:37">
      <c r="AH31" s="91"/>
      <c r="AI31" s="91"/>
      <c r="AJ31" s="91"/>
      <c r="AK31" s="91"/>
    </row>
    <row r="32" spans="34:37">
      <c r="AH32" s="91"/>
      <c r="AI32" s="91"/>
      <c r="AJ32" s="91"/>
      <c r="AK32" s="91"/>
    </row>
    <row r="33" spans="34:37">
      <c r="AH33" s="91"/>
      <c r="AI33" s="91"/>
      <c r="AJ33" s="91"/>
      <c r="AK33" s="91"/>
    </row>
  </sheetData>
  <sheetProtection formatCells="0" formatColumns="0" formatRows="0" insertColumns="0" deleteColumns="0" sort="0" autoFilter="0" pivotTables="0"/>
  <protectedRanges>
    <protectedRange sqref="A1:XFD7" name="範囲1"/>
  </protectedRanges>
  <phoneticPr fontId="3"/>
  <conditionalFormatting sqref="S3:S7">
    <cfRule type="expression" dxfId="53" priority="6">
      <formula>$R3=""</formula>
    </cfRule>
  </conditionalFormatting>
  <conditionalFormatting sqref="U3:V7">
    <cfRule type="expression" dxfId="52" priority="5">
      <formula>$T3=""</formula>
    </cfRule>
  </conditionalFormatting>
  <conditionalFormatting sqref="AC3:AC7">
    <cfRule type="expression" dxfId="51" priority="4">
      <formula>$AB3=""</formula>
    </cfRule>
  </conditionalFormatting>
  <dataValidations count="1">
    <dataValidation imeMode="halfAlpha" allowBlank="1" showInputMessage="1" showErrorMessage="1" sqref="G3:G7 M3 V3:X3 AC3 W4:X7" xr:uid="{F5472672-1930-4E8B-9C9B-12ED220074D0}"/>
  </dataValidations>
  <hyperlinks>
    <hyperlink ref="A13" r:id="rId1" xr:uid="{CBD9F81D-F4FB-41C3-A193-C23CFD5CCA67}"/>
  </hyperlinks>
  <pageMargins left="0.70866141732283472" right="0.70866141732283472" top="0.74803149606299213" bottom="0.74803149606299213" header="0.31496062992125984" footer="0.31496062992125984"/>
  <pageSetup paperSize="9" scale="68" fitToWidth="3" orientation="landscape" horizontalDpi="300" verticalDpi="300"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23305F68-5C34-4A15-9C8C-DA7F1236C281}">
          <x14:formula1>
            <xm:f>社員情報リスト!$B$3:$B$4</xm:f>
          </x14:formula1>
          <xm:sqref>F3:F7</xm:sqref>
        </x14:dataValidation>
        <x14:dataValidation type="list" allowBlank="1" showInputMessage="1" showErrorMessage="1" xr:uid="{DD9560C7-0B88-44DE-B5B5-97855CD32EAD}">
          <x14:formula1>
            <xm:f>社員情報リスト!$D$3:$D$6</xm:f>
          </x14:formula1>
          <xm:sqref>O3:O7</xm:sqref>
        </x14:dataValidation>
        <x14:dataValidation type="list" allowBlank="1" showInputMessage="1" showErrorMessage="1" xr:uid="{E8796553-27F4-41B9-BF80-9478E28DE81A}">
          <x14:formula1>
            <xm:f>社員情報リスト!$F$3:$F$5</xm:f>
          </x14:formula1>
          <xm:sqref>P3:P7</xm:sqref>
        </x14:dataValidation>
        <x14:dataValidation type="list" allowBlank="1" showInputMessage="1" showErrorMessage="1" xr:uid="{172963B0-23EF-4266-A65A-92188B836B53}">
          <x14:formula1>
            <xm:f>社員情報リスト!$H$3:$H$4</xm:f>
          </x14:formula1>
          <xm:sqref>R3:R7 AB3:AB7 T3:T7 AD3:AD7</xm:sqref>
        </x14:dataValidation>
        <x14:dataValidation type="list" allowBlank="1" showInputMessage="1" showErrorMessage="1" xr:uid="{FF6B7CCD-03F8-4C8F-9017-4B23D97CCA12}">
          <x14:formula1>
            <xm:f>社員情報リスト!$J$3:$J$4</xm:f>
          </x14:formula1>
          <xm:sqref>AA3:AA7</xm:sqref>
        </x14:dataValidation>
        <x14:dataValidation type="list" allowBlank="1" showInputMessage="1" showErrorMessage="1" xr:uid="{484EE565-401B-41F7-BCEC-A779A3509B72}">
          <x14:formula1>
            <xm:f>社員情報リスト!$L$3:$L$10</xm:f>
          </x14:formula1>
          <xm:sqref>Q3:Q7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BF8EA-E468-4622-A43F-3E75E51D3C3F}">
  <sheetPr>
    <tabColor theme="9" tint="-0.499984740745262"/>
  </sheetPr>
  <dimension ref="A2:J14"/>
  <sheetViews>
    <sheetView workbookViewId="0"/>
  </sheetViews>
  <sheetFormatPr defaultRowHeight="17.399999999999999"/>
  <cols>
    <col min="1" max="16384" width="8.796875" style="1"/>
  </cols>
  <sheetData>
    <row r="2" spans="1:10">
      <c r="B2" s="556" t="s">
        <v>113</v>
      </c>
      <c r="C2" s="557"/>
      <c r="D2" s="558"/>
      <c r="F2" s="559" t="s">
        <v>14</v>
      </c>
      <c r="G2" s="559"/>
    </row>
    <row r="3" spans="1:10" ht="18" thickBot="1">
      <c r="B3" s="3"/>
      <c r="C3" s="134" t="s">
        <v>114</v>
      </c>
      <c r="D3" s="134" t="s">
        <v>108</v>
      </c>
      <c r="F3" s="323"/>
      <c r="G3" s="337" t="s">
        <v>109</v>
      </c>
    </row>
    <row r="4" spans="1:10" ht="18.600000000000001" thickTop="1" thickBot="1">
      <c r="B4" s="333" t="s">
        <v>115</v>
      </c>
      <c r="C4" s="335">
        <v>3</v>
      </c>
      <c r="D4" s="334">
        <v>6</v>
      </c>
      <c r="F4" s="336" t="s">
        <v>115</v>
      </c>
      <c r="G4" s="334">
        <v>3</v>
      </c>
    </row>
    <row r="5" spans="1:10" ht="18" thickTop="1">
      <c r="B5" s="3" t="s">
        <v>116</v>
      </c>
      <c r="C5" s="147">
        <v>1000</v>
      </c>
      <c r="D5" s="147">
        <v>1000</v>
      </c>
      <c r="F5" s="323" t="s">
        <v>116</v>
      </c>
      <c r="G5" s="147">
        <v>1000</v>
      </c>
    </row>
    <row r="6" spans="1:10">
      <c r="B6" s="3" t="s">
        <v>117</v>
      </c>
      <c r="C6" s="2">
        <f>C4/C5</f>
        <v>3.0000000000000001E-3</v>
      </c>
      <c r="D6" s="2">
        <f>D4/D5</f>
        <v>6.0000000000000001E-3</v>
      </c>
      <c r="F6" s="323" t="s">
        <v>117</v>
      </c>
      <c r="G6" s="2">
        <f>G4/G5</f>
        <v>3.0000000000000001E-3</v>
      </c>
    </row>
    <row r="7" spans="1:10" ht="18" thickBot="1">
      <c r="A7" s="327"/>
      <c r="B7" s="327"/>
      <c r="C7" s="327"/>
      <c r="D7" s="327"/>
      <c r="E7" s="327"/>
      <c r="F7" s="327"/>
      <c r="G7" s="327"/>
      <c r="H7" s="327"/>
      <c r="I7" s="327"/>
      <c r="J7" s="327"/>
    </row>
    <row r="8" spans="1:10" ht="18" thickTop="1">
      <c r="B8" s="1" t="s">
        <v>380</v>
      </c>
    </row>
    <row r="10" spans="1:10">
      <c r="B10" s="329" t="s">
        <v>399</v>
      </c>
    </row>
    <row r="11" spans="1:10">
      <c r="B11" s="329" t="s">
        <v>400</v>
      </c>
    </row>
    <row r="12" spans="1:10" ht="18">
      <c r="B12" s="481" t="s">
        <v>401</v>
      </c>
    </row>
    <row r="14" spans="1:10">
      <c r="B14" s="329" t="s">
        <v>398</v>
      </c>
    </row>
  </sheetData>
  <mergeCells count="2">
    <mergeCell ref="B2:D2"/>
    <mergeCell ref="F2:G2"/>
  </mergeCells>
  <phoneticPr fontId="3"/>
  <hyperlinks>
    <hyperlink ref="B12" r:id="rId1" xr:uid="{24418552-FA6C-49E6-A506-063CEA621C3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49A53-6A3F-44D6-A786-EAB6C4E11AE6}">
  <dimension ref="A1:N415"/>
  <sheetViews>
    <sheetView workbookViewId="0">
      <selection activeCell="P6" sqref="P6"/>
    </sheetView>
  </sheetViews>
  <sheetFormatPr defaultColWidth="8.09765625" defaultRowHeight="13.2"/>
  <cols>
    <col min="1" max="1" width="5.3984375" style="376" customWidth="1"/>
    <col min="2" max="3" width="9.296875" style="376" customWidth="1"/>
    <col min="4" max="10" width="8.296875" style="376" customWidth="1"/>
    <col min="11" max="11" width="8.69921875" style="376" customWidth="1"/>
    <col min="12" max="12" width="12" style="376" customWidth="1"/>
    <col min="13" max="256" width="8.09765625" style="376"/>
    <col min="257" max="257" width="5.3984375" style="376" customWidth="1"/>
    <col min="258" max="259" width="9.296875" style="376" customWidth="1"/>
    <col min="260" max="266" width="8.296875" style="376" customWidth="1"/>
    <col min="267" max="267" width="8.69921875" style="376" customWidth="1"/>
    <col min="268" max="268" width="12" style="376" customWidth="1"/>
    <col min="269" max="512" width="8.09765625" style="376"/>
    <col min="513" max="513" width="5.3984375" style="376" customWidth="1"/>
    <col min="514" max="515" width="9.296875" style="376" customWidth="1"/>
    <col min="516" max="522" width="8.296875" style="376" customWidth="1"/>
    <col min="523" max="523" width="8.69921875" style="376" customWidth="1"/>
    <col min="524" max="524" width="12" style="376" customWidth="1"/>
    <col min="525" max="768" width="8.09765625" style="376"/>
    <col min="769" max="769" width="5.3984375" style="376" customWidth="1"/>
    <col min="770" max="771" width="9.296875" style="376" customWidth="1"/>
    <col min="772" max="778" width="8.296875" style="376" customWidth="1"/>
    <col min="779" max="779" width="8.69921875" style="376" customWidth="1"/>
    <col min="780" max="780" width="12" style="376" customWidth="1"/>
    <col min="781" max="1024" width="8.09765625" style="376"/>
    <col min="1025" max="1025" width="5.3984375" style="376" customWidth="1"/>
    <col min="1026" max="1027" width="9.296875" style="376" customWidth="1"/>
    <col min="1028" max="1034" width="8.296875" style="376" customWidth="1"/>
    <col min="1035" max="1035" width="8.69921875" style="376" customWidth="1"/>
    <col min="1036" max="1036" width="12" style="376" customWidth="1"/>
    <col min="1037" max="1280" width="8.09765625" style="376"/>
    <col min="1281" max="1281" width="5.3984375" style="376" customWidth="1"/>
    <col min="1282" max="1283" width="9.296875" style="376" customWidth="1"/>
    <col min="1284" max="1290" width="8.296875" style="376" customWidth="1"/>
    <col min="1291" max="1291" width="8.69921875" style="376" customWidth="1"/>
    <col min="1292" max="1292" width="12" style="376" customWidth="1"/>
    <col min="1293" max="1536" width="8.09765625" style="376"/>
    <col min="1537" max="1537" width="5.3984375" style="376" customWidth="1"/>
    <col min="1538" max="1539" width="9.296875" style="376" customWidth="1"/>
    <col min="1540" max="1546" width="8.296875" style="376" customWidth="1"/>
    <col min="1547" max="1547" width="8.69921875" style="376" customWidth="1"/>
    <col min="1548" max="1548" width="12" style="376" customWidth="1"/>
    <col min="1549" max="1792" width="8.09765625" style="376"/>
    <col min="1793" max="1793" width="5.3984375" style="376" customWidth="1"/>
    <col min="1794" max="1795" width="9.296875" style="376" customWidth="1"/>
    <col min="1796" max="1802" width="8.296875" style="376" customWidth="1"/>
    <col min="1803" max="1803" width="8.69921875" style="376" customWidth="1"/>
    <col min="1804" max="1804" width="12" style="376" customWidth="1"/>
    <col min="1805" max="2048" width="8.09765625" style="376"/>
    <col min="2049" max="2049" width="5.3984375" style="376" customWidth="1"/>
    <col min="2050" max="2051" width="9.296875" style="376" customWidth="1"/>
    <col min="2052" max="2058" width="8.296875" style="376" customWidth="1"/>
    <col min="2059" max="2059" width="8.69921875" style="376" customWidth="1"/>
    <col min="2060" max="2060" width="12" style="376" customWidth="1"/>
    <col min="2061" max="2304" width="8.09765625" style="376"/>
    <col min="2305" max="2305" width="5.3984375" style="376" customWidth="1"/>
    <col min="2306" max="2307" width="9.296875" style="376" customWidth="1"/>
    <col min="2308" max="2314" width="8.296875" style="376" customWidth="1"/>
    <col min="2315" max="2315" width="8.69921875" style="376" customWidth="1"/>
    <col min="2316" max="2316" width="12" style="376" customWidth="1"/>
    <col min="2317" max="2560" width="8.09765625" style="376"/>
    <col min="2561" max="2561" width="5.3984375" style="376" customWidth="1"/>
    <col min="2562" max="2563" width="9.296875" style="376" customWidth="1"/>
    <col min="2564" max="2570" width="8.296875" style="376" customWidth="1"/>
    <col min="2571" max="2571" width="8.69921875" style="376" customWidth="1"/>
    <col min="2572" max="2572" width="12" style="376" customWidth="1"/>
    <col min="2573" max="2816" width="8.09765625" style="376"/>
    <col min="2817" max="2817" width="5.3984375" style="376" customWidth="1"/>
    <col min="2818" max="2819" width="9.296875" style="376" customWidth="1"/>
    <col min="2820" max="2826" width="8.296875" style="376" customWidth="1"/>
    <col min="2827" max="2827" width="8.69921875" style="376" customWidth="1"/>
    <col min="2828" max="2828" width="12" style="376" customWidth="1"/>
    <col min="2829" max="3072" width="8.09765625" style="376"/>
    <col min="3073" max="3073" width="5.3984375" style="376" customWidth="1"/>
    <col min="3074" max="3075" width="9.296875" style="376" customWidth="1"/>
    <col min="3076" max="3082" width="8.296875" style="376" customWidth="1"/>
    <col min="3083" max="3083" width="8.69921875" style="376" customWidth="1"/>
    <col min="3084" max="3084" width="12" style="376" customWidth="1"/>
    <col min="3085" max="3328" width="8.09765625" style="376"/>
    <col min="3329" max="3329" width="5.3984375" style="376" customWidth="1"/>
    <col min="3330" max="3331" width="9.296875" style="376" customWidth="1"/>
    <col min="3332" max="3338" width="8.296875" style="376" customWidth="1"/>
    <col min="3339" max="3339" width="8.69921875" style="376" customWidth="1"/>
    <col min="3340" max="3340" width="12" style="376" customWidth="1"/>
    <col min="3341" max="3584" width="8.09765625" style="376"/>
    <col min="3585" max="3585" width="5.3984375" style="376" customWidth="1"/>
    <col min="3586" max="3587" width="9.296875" style="376" customWidth="1"/>
    <col min="3588" max="3594" width="8.296875" style="376" customWidth="1"/>
    <col min="3595" max="3595" width="8.69921875" style="376" customWidth="1"/>
    <col min="3596" max="3596" width="12" style="376" customWidth="1"/>
    <col min="3597" max="3840" width="8.09765625" style="376"/>
    <col min="3841" max="3841" width="5.3984375" style="376" customWidth="1"/>
    <col min="3842" max="3843" width="9.296875" style="376" customWidth="1"/>
    <col min="3844" max="3850" width="8.296875" style="376" customWidth="1"/>
    <col min="3851" max="3851" width="8.69921875" style="376" customWidth="1"/>
    <col min="3852" max="3852" width="12" style="376" customWidth="1"/>
    <col min="3853" max="4096" width="8.09765625" style="376"/>
    <col min="4097" max="4097" width="5.3984375" style="376" customWidth="1"/>
    <col min="4098" max="4099" width="9.296875" style="376" customWidth="1"/>
    <col min="4100" max="4106" width="8.296875" style="376" customWidth="1"/>
    <col min="4107" max="4107" width="8.69921875" style="376" customWidth="1"/>
    <col min="4108" max="4108" width="12" style="376" customWidth="1"/>
    <col min="4109" max="4352" width="8.09765625" style="376"/>
    <col min="4353" max="4353" width="5.3984375" style="376" customWidth="1"/>
    <col min="4354" max="4355" width="9.296875" style="376" customWidth="1"/>
    <col min="4356" max="4362" width="8.296875" style="376" customWidth="1"/>
    <col min="4363" max="4363" width="8.69921875" style="376" customWidth="1"/>
    <col min="4364" max="4364" width="12" style="376" customWidth="1"/>
    <col min="4365" max="4608" width="8.09765625" style="376"/>
    <col min="4609" max="4609" width="5.3984375" style="376" customWidth="1"/>
    <col min="4610" max="4611" width="9.296875" style="376" customWidth="1"/>
    <col min="4612" max="4618" width="8.296875" style="376" customWidth="1"/>
    <col min="4619" max="4619" width="8.69921875" style="376" customWidth="1"/>
    <col min="4620" max="4620" width="12" style="376" customWidth="1"/>
    <col min="4621" max="4864" width="8.09765625" style="376"/>
    <col min="4865" max="4865" width="5.3984375" style="376" customWidth="1"/>
    <col min="4866" max="4867" width="9.296875" style="376" customWidth="1"/>
    <col min="4868" max="4874" width="8.296875" style="376" customWidth="1"/>
    <col min="4875" max="4875" width="8.69921875" style="376" customWidth="1"/>
    <col min="4876" max="4876" width="12" style="376" customWidth="1"/>
    <col min="4877" max="5120" width="8.09765625" style="376"/>
    <col min="5121" max="5121" width="5.3984375" style="376" customWidth="1"/>
    <col min="5122" max="5123" width="9.296875" style="376" customWidth="1"/>
    <col min="5124" max="5130" width="8.296875" style="376" customWidth="1"/>
    <col min="5131" max="5131" width="8.69921875" style="376" customWidth="1"/>
    <col min="5132" max="5132" width="12" style="376" customWidth="1"/>
    <col min="5133" max="5376" width="8.09765625" style="376"/>
    <col min="5377" max="5377" width="5.3984375" style="376" customWidth="1"/>
    <col min="5378" max="5379" width="9.296875" style="376" customWidth="1"/>
    <col min="5380" max="5386" width="8.296875" style="376" customWidth="1"/>
    <col min="5387" max="5387" width="8.69921875" style="376" customWidth="1"/>
    <col min="5388" max="5388" width="12" style="376" customWidth="1"/>
    <col min="5389" max="5632" width="8.09765625" style="376"/>
    <col min="5633" max="5633" width="5.3984375" style="376" customWidth="1"/>
    <col min="5634" max="5635" width="9.296875" style="376" customWidth="1"/>
    <col min="5636" max="5642" width="8.296875" style="376" customWidth="1"/>
    <col min="5643" max="5643" width="8.69921875" style="376" customWidth="1"/>
    <col min="5644" max="5644" width="12" style="376" customWidth="1"/>
    <col min="5645" max="5888" width="8.09765625" style="376"/>
    <col min="5889" max="5889" width="5.3984375" style="376" customWidth="1"/>
    <col min="5890" max="5891" width="9.296875" style="376" customWidth="1"/>
    <col min="5892" max="5898" width="8.296875" style="376" customWidth="1"/>
    <col min="5899" max="5899" width="8.69921875" style="376" customWidth="1"/>
    <col min="5900" max="5900" width="12" style="376" customWidth="1"/>
    <col min="5901" max="6144" width="8.09765625" style="376"/>
    <col min="6145" max="6145" width="5.3984375" style="376" customWidth="1"/>
    <col min="6146" max="6147" width="9.296875" style="376" customWidth="1"/>
    <col min="6148" max="6154" width="8.296875" style="376" customWidth="1"/>
    <col min="6155" max="6155" width="8.69921875" style="376" customWidth="1"/>
    <col min="6156" max="6156" width="12" style="376" customWidth="1"/>
    <col min="6157" max="6400" width="8.09765625" style="376"/>
    <col min="6401" max="6401" width="5.3984375" style="376" customWidth="1"/>
    <col min="6402" max="6403" width="9.296875" style="376" customWidth="1"/>
    <col min="6404" max="6410" width="8.296875" style="376" customWidth="1"/>
    <col min="6411" max="6411" width="8.69921875" style="376" customWidth="1"/>
    <col min="6412" max="6412" width="12" style="376" customWidth="1"/>
    <col min="6413" max="6656" width="8.09765625" style="376"/>
    <col min="6657" max="6657" width="5.3984375" style="376" customWidth="1"/>
    <col min="6658" max="6659" width="9.296875" style="376" customWidth="1"/>
    <col min="6660" max="6666" width="8.296875" style="376" customWidth="1"/>
    <col min="6667" max="6667" width="8.69921875" style="376" customWidth="1"/>
    <col min="6668" max="6668" width="12" style="376" customWidth="1"/>
    <col min="6669" max="6912" width="8.09765625" style="376"/>
    <col min="6913" max="6913" width="5.3984375" style="376" customWidth="1"/>
    <col min="6914" max="6915" width="9.296875" style="376" customWidth="1"/>
    <col min="6916" max="6922" width="8.296875" style="376" customWidth="1"/>
    <col min="6923" max="6923" width="8.69921875" style="376" customWidth="1"/>
    <col min="6924" max="6924" width="12" style="376" customWidth="1"/>
    <col min="6925" max="7168" width="8.09765625" style="376"/>
    <col min="7169" max="7169" width="5.3984375" style="376" customWidth="1"/>
    <col min="7170" max="7171" width="9.296875" style="376" customWidth="1"/>
    <col min="7172" max="7178" width="8.296875" style="376" customWidth="1"/>
    <col min="7179" max="7179" width="8.69921875" style="376" customWidth="1"/>
    <col min="7180" max="7180" width="12" style="376" customWidth="1"/>
    <col min="7181" max="7424" width="8.09765625" style="376"/>
    <col min="7425" max="7425" width="5.3984375" style="376" customWidth="1"/>
    <col min="7426" max="7427" width="9.296875" style="376" customWidth="1"/>
    <col min="7428" max="7434" width="8.296875" style="376" customWidth="1"/>
    <col min="7435" max="7435" width="8.69921875" style="376" customWidth="1"/>
    <col min="7436" max="7436" width="12" style="376" customWidth="1"/>
    <col min="7437" max="7680" width="8.09765625" style="376"/>
    <col min="7681" max="7681" width="5.3984375" style="376" customWidth="1"/>
    <col min="7682" max="7683" width="9.296875" style="376" customWidth="1"/>
    <col min="7684" max="7690" width="8.296875" style="376" customWidth="1"/>
    <col min="7691" max="7691" width="8.69921875" style="376" customWidth="1"/>
    <col min="7692" max="7692" width="12" style="376" customWidth="1"/>
    <col min="7693" max="7936" width="8.09765625" style="376"/>
    <col min="7937" max="7937" width="5.3984375" style="376" customWidth="1"/>
    <col min="7938" max="7939" width="9.296875" style="376" customWidth="1"/>
    <col min="7940" max="7946" width="8.296875" style="376" customWidth="1"/>
    <col min="7947" max="7947" width="8.69921875" style="376" customWidth="1"/>
    <col min="7948" max="7948" width="12" style="376" customWidth="1"/>
    <col min="7949" max="8192" width="8.09765625" style="376"/>
    <col min="8193" max="8193" width="5.3984375" style="376" customWidth="1"/>
    <col min="8194" max="8195" width="9.296875" style="376" customWidth="1"/>
    <col min="8196" max="8202" width="8.296875" style="376" customWidth="1"/>
    <col min="8203" max="8203" width="8.69921875" style="376" customWidth="1"/>
    <col min="8204" max="8204" width="12" style="376" customWidth="1"/>
    <col min="8205" max="8448" width="8.09765625" style="376"/>
    <col min="8449" max="8449" width="5.3984375" style="376" customWidth="1"/>
    <col min="8450" max="8451" width="9.296875" style="376" customWidth="1"/>
    <col min="8452" max="8458" width="8.296875" style="376" customWidth="1"/>
    <col min="8459" max="8459" width="8.69921875" style="376" customWidth="1"/>
    <col min="8460" max="8460" width="12" style="376" customWidth="1"/>
    <col min="8461" max="8704" width="8.09765625" style="376"/>
    <col min="8705" max="8705" width="5.3984375" style="376" customWidth="1"/>
    <col min="8706" max="8707" width="9.296875" style="376" customWidth="1"/>
    <col min="8708" max="8714" width="8.296875" style="376" customWidth="1"/>
    <col min="8715" max="8715" width="8.69921875" style="376" customWidth="1"/>
    <col min="8716" max="8716" width="12" style="376" customWidth="1"/>
    <col min="8717" max="8960" width="8.09765625" style="376"/>
    <col min="8961" max="8961" width="5.3984375" style="376" customWidth="1"/>
    <col min="8962" max="8963" width="9.296875" style="376" customWidth="1"/>
    <col min="8964" max="8970" width="8.296875" style="376" customWidth="1"/>
    <col min="8971" max="8971" width="8.69921875" style="376" customWidth="1"/>
    <col min="8972" max="8972" width="12" style="376" customWidth="1"/>
    <col min="8973" max="9216" width="8.09765625" style="376"/>
    <col min="9217" max="9217" width="5.3984375" style="376" customWidth="1"/>
    <col min="9218" max="9219" width="9.296875" style="376" customWidth="1"/>
    <col min="9220" max="9226" width="8.296875" style="376" customWidth="1"/>
    <col min="9227" max="9227" width="8.69921875" style="376" customWidth="1"/>
    <col min="9228" max="9228" width="12" style="376" customWidth="1"/>
    <col min="9229" max="9472" width="8.09765625" style="376"/>
    <col min="9473" max="9473" width="5.3984375" style="376" customWidth="1"/>
    <col min="9474" max="9475" width="9.296875" style="376" customWidth="1"/>
    <col min="9476" max="9482" width="8.296875" style="376" customWidth="1"/>
    <col min="9483" max="9483" width="8.69921875" style="376" customWidth="1"/>
    <col min="9484" max="9484" width="12" style="376" customWidth="1"/>
    <col min="9485" max="9728" width="8.09765625" style="376"/>
    <col min="9729" max="9729" width="5.3984375" style="376" customWidth="1"/>
    <col min="9730" max="9731" width="9.296875" style="376" customWidth="1"/>
    <col min="9732" max="9738" width="8.296875" style="376" customWidth="1"/>
    <col min="9739" max="9739" width="8.69921875" style="376" customWidth="1"/>
    <col min="9740" max="9740" width="12" style="376" customWidth="1"/>
    <col min="9741" max="9984" width="8.09765625" style="376"/>
    <col min="9985" max="9985" width="5.3984375" style="376" customWidth="1"/>
    <col min="9986" max="9987" width="9.296875" style="376" customWidth="1"/>
    <col min="9988" max="9994" width="8.296875" style="376" customWidth="1"/>
    <col min="9995" max="9995" width="8.69921875" style="376" customWidth="1"/>
    <col min="9996" max="9996" width="12" style="376" customWidth="1"/>
    <col min="9997" max="10240" width="8.09765625" style="376"/>
    <col min="10241" max="10241" width="5.3984375" style="376" customWidth="1"/>
    <col min="10242" max="10243" width="9.296875" style="376" customWidth="1"/>
    <col min="10244" max="10250" width="8.296875" style="376" customWidth="1"/>
    <col min="10251" max="10251" width="8.69921875" style="376" customWidth="1"/>
    <col min="10252" max="10252" width="12" style="376" customWidth="1"/>
    <col min="10253" max="10496" width="8.09765625" style="376"/>
    <col min="10497" max="10497" width="5.3984375" style="376" customWidth="1"/>
    <col min="10498" max="10499" width="9.296875" style="376" customWidth="1"/>
    <col min="10500" max="10506" width="8.296875" style="376" customWidth="1"/>
    <col min="10507" max="10507" width="8.69921875" style="376" customWidth="1"/>
    <col min="10508" max="10508" width="12" style="376" customWidth="1"/>
    <col min="10509" max="10752" width="8.09765625" style="376"/>
    <col min="10753" max="10753" width="5.3984375" style="376" customWidth="1"/>
    <col min="10754" max="10755" width="9.296875" style="376" customWidth="1"/>
    <col min="10756" max="10762" width="8.296875" style="376" customWidth="1"/>
    <col min="10763" max="10763" width="8.69921875" style="376" customWidth="1"/>
    <col min="10764" max="10764" width="12" style="376" customWidth="1"/>
    <col min="10765" max="11008" width="8.09765625" style="376"/>
    <col min="11009" max="11009" width="5.3984375" style="376" customWidth="1"/>
    <col min="11010" max="11011" width="9.296875" style="376" customWidth="1"/>
    <col min="11012" max="11018" width="8.296875" style="376" customWidth="1"/>
    <col min="11019" max="11019" width="8.69921875" style="376" customWidth="1"/>
    <col min="11020" max="11020" width="12" style="376" customWidth="1"/>
    <col min="11021" max="11264" width="8.09765625" style="376"/>
    <col min="11265" max="11265" width="5.3984375" style="376" customWidth="1"/>
    <col min="11266" max="11267" width="9.296875" style="376" customWidth="1"/>
    <col min="11268" max="11274" width="8.296875" style="376" customWidth="1"/>
    <col min="11275" max="11275" width="8.69921875" style="376" customWidth="1"/>
    <col min="11276" max="11276" width="12" style="376" customWidth="1"/>
    <col min="11277" max="11520" width="8.09765625" style="376"/>
    <col min="11521" max="11521" width="5.3984375" style="376" customWidth="1"/>
    <col min="11522" max="11523" width="9.296875" style="376" customWidth="1"/>
    <col min="11524" max="11530" width="8.296875" style="376" customWidth="1"/>
    <col min="11531" max="11531" width="8.69921875" style="376" customWidth="1"/>
    <col min="11532" max="11532" width="12" style="376" customWidth="1"/>
    <col min="11533" max="11776" width="8.09765625" style="376"/>
    <col min="11777" max="11777" width="5.3984375" style="376" customWidth="1"/>
    <col min="11778" max="11779" width="9.296875" style="376" customWidth="1"/>
    <col min="11780" max="11786" width="8.296875" style="376" customWidth="1"/>
    <col min="11787" max="11787" width="8.69921875" style="376" customWidth="1"/>
    <col min="11788" max="11788" width="12" style="376" customWidth="1"/>
    <col min="11789" max="12032" width="8.09765625" style="376"/>
    <col min="12033" max="12033" width="5.3984375" style="376" customWidth="1"/>
    <col min="12034" max="12035" width="9.296875" style="376" customWidth="1"/>
    <col min="12036" max="12042" width="8.296875" style="376" customWidth="1"/>
    <col min="12043" max="12043" width="8.69921875" style="376" customWidth="1"/>
    <col min="12044" max="12044" width="12" style="376" customWidth="1"/>
    <col min="12045" max="12288" width="8.09765625" style="376"/>
    <col min="12289" max="12289" width="5.3984375" style="376" customWidth="1"/>
    <col min="12290" max="12291" width="9.296875" style="376" customWidth="1"/>
    <col min="12292" max="12298" width="8.296875" style="376" customWidth="1"/>
    <col min="12299" max="12299" width="8.69921875" style="376" customWidth="1"/>
    <col min="12300" max="12300" width="12" style="376" customWidth="1"/>
    <col min="12301" max="12544" width="8.09765625" style="376"/>
    <col min="12545" max="12545" width="5.3984375" style="376" customWidth="1"/>
    <col min="12546" max="12547" width="9.296875" style="376" customWidth="1"/>
    <col min="12548" max="12554" width="8.296875" style="376" customWidth="1"/>
    <col min="12555" max="12555" width="8.69921875" style="376" customWidth="1"/>
    <col min="12556" max="12556" width="12" style="376" customWidth="1"/>
    <col min="12557" max="12800" width="8.09765625" style="376"/>
    <col min="12801" max="12801" width="5.3984375" style="376" customWidth="1"/>
    <col min="12802" max="12803" width="9.296875" style="376" customWidth="1"/>
    <col min="12804" max="12810" width="8.296875" style="376" customWidth="1"/>
    <col min="12811" max="12811" width="8.69921875" style="376" customWidth="1"/>
    <col min="12812" max="12812" width="12" style="376" customWidth="1"/>
    <col min="12813" max="13056" width="8.09765625" style="376"/>
    <col min="13057" max="13057" width="5.3984375" style="376" customWidth="1"/>
    <col min="13058" max="13059" width="9.296875" style="376" customWidth="1"/>
    <col min="13060" max="13066" width="8.296875" style="376" customWidth="1"/>
    <col min="13067" max="13067" width="8.69921875" style="376" customWidth="1"/>
    <col min="13068" max="13068" width="12" style="376" customWidth="1"/>
    <col min="13069" max="13312" width="8.09765625" style="376"/>
    <col min="13313" max="13313" width="5.3984375" style="376" customWidth="1"/>
    <col min="13314" max="13315" width="9.296875" style="376" customWidth="1"/>
    <col min="13316" max="13322" width="8.296875" style="376" customWidth="1"/>
    <col min="13323" max="13323" width="8.69921875" style="376" customWidth="1"/>
    <col min="13324" max="13324" width="12" style="376" customWidth="1"/>
    <col min="13325" max="13568" width="8.09765625" style="376"/>
    <col min="13569" max="13569" width="5.3984375" style="376" customWidth="1"/>
    <col min="13570" max="13571" width="9.296875" style="376" customWidth="1"/>
    <col min="13572" max="13578" width="8.296875" style="376" customWidth="1"/>
    <col min="13579" max="13579" width="8.69921875" style="376" customWidth="1"/>
    <col min="13580" max="13580" width="12" style="376" customWidth="1"/>
    <col min="13581" max="13824" width="8.09765625" style="376"/>
    <col min="13825" max="13825" width="5.3984375" style="376" customWidth="1"/>
    <col min="13826" max="13827" width="9.296875" style="376" customWidth="1"/>
    <col min="13828" max="13834" width="8.296875" style="376" customWidth="1"/>
    <col min="13835" max="13835" width="8.69921875" style="376" customWidth="1"/>
    <col min="13836" max="13836" width="12" style="376" customWidth="1"/>
    <col min="13837" max="14080" width="8.09765625" style="376"/>
    <col min="14081" max="14081" width="5.3984375" style="376" customWidth="1"/>
    <col min="14082" max="14083" width="9.296875" style="376" customWidth="1"/>
    <col min="14084" max="14090" width="8.296875" style="376" customWidth="1"/>
    <col min="14091" max="14091" width="8.69921875" style="376" customWidth="1"/>
    <col min="14092" max="14092" width="12" style="376" customWidth="1"/>
    <col min="14093" max="14336" width="8.09765625" style="376"/>
    <col min="14337" max="14337" width="5.3984375" style="376" customWidth="1"/>
    <col min="14338" max="14339" width="9.296875" style="376" customWidth="1"/>
    <col min="14340" max="14346" width="8.296875" style="376" customWidth="1"/>
    <col min="14347" max="14347" width="8.69921875" style="376" customWidth="1"/>
    <col min="14348" max="14348" width="12" style="376" customWidth="1"/>
    <col min="14349" max="14592" width="8.09765625" style="376"/>
    <col min="14593" max="14593" width="5.3984375" style="376" customWidth="1"/>
    <col min="14594" max="14595" width="9.296875" style="376" customWidth="1"/>
    <col min="14596" max="14602" width="8.296875" style="376" customWidth="1"/>
    <col min="14603" max="14603" width="8.69921875" style="376" customWidth="1"/>
    <col min="14604" max="14604" width="12" style="376" customWidth="1"/>
    <col min="14605" max="14848" width="8.09765625" style="376"/>
    <col min="14849" max="14849" width="5.3984375" style="376" customWidth="1"/>
    <col min="14850" max="14851" width="9.296875" style="376" customWidth="1"/>
    <col min="14852" max="14858" width="8.296875" style="376" customWidth="1"/>
    <col min="14859" max="14859" width="8.69921875" style="376" customWidth="1"/>
    <col min="14860" max="14860" width="12" style="376" customWidth="1"/>
    <col min="14861" max="15104" width="8.09765625" style="376"/>
    <col min="15105" max="15105" width="5.3984375" style="376" customWidth="1"/>
    <col min="15106" max="15107" width="9.296875" style="376" customWidth="1"/>
    <col min="15108" max="15114" width="8.296875" style="376" customWidth="1"/>
    <col min="15115" max="15115" width="8.69921875" style="376" customWidth="1"/>
    <col min="15116" max="15116" width="12" style="376" customWidth="1"/>
    <col min="15117" max="15360" width="8.09765625" style="376"/>
    <col min="15361" max="15361" width="5.3984375" style="376" customWidth="1"/>
    <col min="15362" max="15363" width="9.296875" style="376" customWidth="1"/>
    <col min="15364" max="15370" width="8.296875" style="376" customWidth="1"/>
    <col min="15371" max="15371" width="8.69921875" style="376" customWidth="1"/>
    <col min="15372" max="15372" width="12" style="376" customWidth="1"/>
    <col min="15373" max="15616" width="8.09765625" style="376"/>
    <col min="15617" max="15617" width="5.3984375" style="376" customWidth="1"/>
    <col min="15618" max="15619" width="9.296875" style="376" customWidth="1"/>
    <col min="15620" max="15626" width="8.296875" style="376" customWidth="1"/>
    <col min="15627" max="15627" width="8.69921875" style="376" customWidth="1"/>
    <col min="15628" max="15628" width="12" style="376" customWidth="1"/>
    <col min="15629" max="15872" width="8.09765625" style="376"/>
    <col min="15873" max="15873" width="5.3984375" style="376" customWidth="1"/>
    <col min="15874" max="15875" width="9.296875" style="376" customWidth="1"/>
    <col min="15876" max="15882" width="8.296875" style="376" customWidth="1"/>
    <col min="15883" max="15883" width="8.69921875" style="376" customWidth="1"/>
    <col min="15884" max="15884" width="12" style="376" customWidth="1"/>
    <col min="15885" max="16128" width="8.09765625" style="376"/>
    <col min="16129" max="16129" width="5.3984375" style="376" customWidth="1"/>
    <col min="16130" max="16131" width="9.296875" style="376" customWidth="1"/>
    <col min="16132" max="16138" width="8.296875" style="376" customWidth="1"/>
    <col min="16139" max="16139" width="8.69921875" style="376" customWidth="1"/>
    <col min="16140" max="16140" width="12" style="376" customWidth="1"/>
    <col min="16141" max="16384" width="8.09765625" style="376"/>
  </cols>
  <sheetData>
    <row r="1" spans="1:14" ht="30" customHeight="1">
      <c r="B1" s="563" t="s">
        <v>405</v>
      </c>
      <c r="C1" s="563"/>
      <c r="D1" s="563"/>
      <c r="E1" s="563"/>
      <c r="F1" s="563"/>
      <c r="G1" s="563"/>
      <c r="H1" s="563"/>
      <c r="I1" s="563"/>
      <c r="J1" s="563"/>
      <c r="K1" s="563"/>
      <c r="L1" s="563"/>
      <c r="M1" s="377"/>
    </row>
    <row r="2" spans="1:14" ht="30" customHeight="1" thickBot="1">
      <c r="B2" s="564" t="s">
        <v>171</v>
      </c>
      <c r="C2" s="564"/>
      <c r="D2" s="564"/>
      <c r="E2" s="564"/>
      <c r="F2" s="564"/>
      <c r="G2" s="564"/>
      <c r="H2" s="564"/>
      <c r="I2" s="564"/>
      <c r="J2" s="564"/>
      <c r="K2" s="564"/>
      <c r="L2" s="564"/>
    </row>
    <row r="3" spans="1:14" s="378" customFormat="1" ht="22.5" customHeight="1">
      <c r="B3" s="379" t="s">
        <v>172</v>
      </c>
      <c r="C3" s="380"/>
      <c r="D3" s="381" t="s">
        <v>173</v>
      </c>
      <c r="E3" s="382"/>
      <c r="F3" s="382"/>
      <c r="G3" s="382"/>
      <c r="H3" s="382"/>
      <c r="I3" s="382"/>
      <c r="J3" s="382"/>
      <c r="K3" s="382"/>
      <c r="L3" s="383" t="s">
        <v>174</v>
      </c>
    </row>
    <row r="4" spans="1:14" s="378" customFormat="1" ht="22.5" customHeight="1">
      <c r="B4" s="384" t="s">
        <v>175</v>
      </c>
      <c r="C4" s="385"/>
      <c r="D4" s="386" t="s">
        <v>176</v>
      </c>
      <c r="E4" s="387"/>
      <c r="F4" s="387"/>
      <c r="G4" s="387"/>
      <c r="H4" s="387"/>
      <c r="I4" s="387"/>
      <c r="J4" s="387"/>
      <c r="K4" s="387"/>
      <c r="L4" s="388" t="s">
        <v>177</v>
      </c>
    </row>
    <row r="5" spans="1:14" s="378" customFormat="1" ht="22.5" customHeight="1">
      <c r="B5" s="389" t="s">
        <v>178</v>
      </c>
      <c r="C5" s="390"/>
      <c r="D5" s="391" t="s">
        <v>179</v>
      </c>
      <c r="E5" s="391" t="s">
        <v>180</v>
      </c>
      <c r="F5" s="391" t="s">
        <v>181</v>
      </c>
      <c r="G5" s="391" t="s">
        <v>182</v>
      </c>
      <c r="H5" s="391" t="s">
        <v>183</v>
      </c>
      <c r="I5" s="391" t="s">
        <v>184</v>
      </c>
      <c r="J5" s="391" t="s">
        <v>185</v>
      </c>
      <c r="K5" s="391" t="s">
        <v>186</v>
      </c>
      <c r="L5" s="392"/>
    </row>
    <row r="6" spans="1:14" s="378" customFormat="1" ht="22.5" customHeight="1">
      <c r="B6" s="393" t="s">
        <v>187</v>
      </c>
      <c r="C6" s="391" t="s">
        <v>188</v>
      </c>
      <c r="D6" s="394" t="s">
        <v>189</v>
      </c>
      <c r="E6" s="394"/>
      <c r="F6" s="394"/>
      <c r="G6" s="394"/>
      <c r="H6" s="394"/>
      <c r="I6" s="394"/>
      <c r="J6" s="394"/>
      <c r="K6" s="394"/>
      <c r="L6" s="395" t="s">
        <v>190</v>
      </c>
    </row>
    <row r="7" spans="1:14" s="378" customFormat="1">
      <c r="B7" s="396" t="s">
        <v>191</v>
      </c>
      <c r="C7" s="397" t="s">
        <v>191</v>
      </c>
      <c r="D7" s="397" t="s">
        <v>191</v>
      </c>
      <c r="E7" s="397" t="s">
        <v>191</v>
      </c>
      <c r="F7" s="397" t="s">
        <v>191</v>
      </c>
      <c r="G7" s="397" t="s">
        <v>191</v>
      </c>
      <c r="H7" s="397" t="s">
        <v>191</v>
      </c>
      <c r="I7" s="397" t="s">
        <v>191</v>
      </c>
      <c r="J7" s="397" t="s">
        <v>191</v>
      </c>
      <c r="K7" s="397" t="s">
        <v>191</v>
      </c>
      <c r="L7" s="398" t="s">
        <v>191</v>
      </c>
    </row>
    <row r="8" spans="1:14" s="378" customFormat="1" ht="65.25" customHeight="1">
      <c r="B8" s="399">
        <v>88000</v>
      </c>
      <c r="C8" s="400" t="s">
        <v>192</v>
      </c>
      <c r="D8" s="400">
        <v>0</v>
      </c>
      <c r="E8" s="400">
        <v>0</v>
      </c>
      <c r="F8" s="400">
        <v>0</v>
      </c>
      <c r="G8" s="400">
        <v>0</v>
      </c>
      <c r="H8" s="400">
        <v>0</v>
      </c>
      <c r="I8" s="400">
        <v>0</v>
      </c>
      <c r="J8" s="400">
        <v>0</v>
      </c>
      <c r="K8" s="400">
        <v>0</v>
      </c>
      <c r="L8" s="401" t="s">
        <v>193</v>
      </c>
      <c r="N8" s="402"/>
    </row>
    <row r="9" spans="1:14" s="378" customFormat="1" ht="13.5" customHeight="1">
      <c r="A9" s="403"/>
      <c r="B9" s="404"/>
      <c r="C9" s="405"/>
      <c r="D9" s="406"/>
      <c r="E9" s="406"/>
      <c r="F9" s="406"/>
      <c r="G9" s="406"/>
      <c r="H9" s="406"/>
      <c r="I9" s="406"/>
      <c r="J9" s="406"/>
      <c r="K9" s="406"/>
      <c r="L9" s="401"/>
    </row>
    <row r="10" spans="1:14">
      <c r="A10" s="407">
        <v>1</v>
      </c>
      <c r="B10" s="408">
        <v>88000</v>
      </c>
      <c r="C10" s="409">
        <v>89000</v>
      </c>
      <c r="D10" s="409">
        <v>130</v>
      </c>
      <c r="E10" s="409">
        <v>0</v>
      </c>
      <c r="F10" s="409">
        <v>0</v>
      </c>
      <c r="G10" s="409">
        <v>0</v>
      </c>
      <c r="H10" s="409">
        <v>0</v>
      </c>
      <c r="I10" s="409">
        <v>0</v>
      </c>
      <c r="J10" s="409">
        <v>0</v>
      </c>
      <c r="K10" s="409">
        <v>0</v>
      </c>
      <c r="L10" s="479">
        <v>3200</v>
      </c>
    </row>
    <row r="11" spans="1:14">
      <c r="A11" s="407">
        <v>2</v>
      </c>
      <c r="B11" s="408">
        <v>89000</v>
      </c>
      <c r="C11" s="409">
        <v>90000</v>
      </c>
      <c r="D11" s="409">
        <v>180</v>
      </c>
      <c r="E11" s="409">
        <v>0</v>
      </c>
      <c r="F11" s="409">
        <v>0</v>
      </c>
      <c r="G11" s="409">
        <v>0</v>
      </c>
      <c r="H11" s="409">
        <v>0</v>
      </c>
      <c r="I11" s="409">
        <v>0</v>
      </c>
      <c r="J11" s="409">
        <v>0</v>
      </c>
      <c r="K11" s="409">
        <v>0</v>
      </c>
      <c r="L11" s="479">
        <v>3200</v>
      </c>
    </row>
    <row r="12" spans="1:14">
      <c r="A12" s="407">
        <v>3</v>
      </c>
      <c r="B12" s="408">
        <v>90000</v>
      </c>
      <c r="C12" s="409">
        <v>91000</v>
      </c>
      <c r="D12" s="409">
        <v>230</v>
      </c>
      <c r="E12" s="409">
        <v>0</v>
      </c>
      <c r="F12" s="409">
        <v>0</v>
      </c>
      <c r="G12" s="409">
        <v>0</v>
      </c>
      <c r="H12" s="409">
        <v>0</v>
      </c>
      <c r="I12" s="409">
        <v>0</v>
      </c>
      <c r="J12" s="409">
        <v>0</v>
      </c>
      <c r="K12" s="409">
        <v>0</v>
      </c>
      <c r="L12" s="410">
        <v>3200</v>
      </c>
    </row>
    <row r="13" spans="1:14">
      <c r="A13" s="407">
        <v>4</v>
      </c>
      <c r="B13" s="408">
        <v>91000</v>
      </c>
      <c r="C13" s="409">
        <v>92000</v>
      </c>
      <c r="D13" s="409">
        <v>290</v>
      </c>
      <c r="E13" s="409">
        <v>0</v>
      </c>
      <c r="F13" s="409">
        <v>0</v>
      </c>
      <c r="G13" s="409">
        <v>0</v>
      </c>
      <c r="H13" s="409">
        <v>0</v>
      </c>
      <c r="I13" s="409">
        <v>0</v>
      </c>
      <c r="J13" s="409">
        <v>0</v>
      </c>
      <c r="K13" s="409">
        <v>0</v>
      </c>
      <c r="L13" s="410">
        <v>3200</v>
      </c>
    </row>
    <row r="14" spans="1:14">
      <c r="A14" s="407">
        <v>5</v>
      </c>
      <c r="B14" s="408">
        <v>92000</v>
      </c>
      <c r="C14" s="409">
        <v>93000</v>
      </c>
      <c r="D14" s="409">
        <v>340</v>
      </c>
      <c r="E14" s="409">
        <v>0</v>
      </c>
      <c r="F14" s="409">
        <v>0</v>
      </c>
      <c r="G14" s="409">
        <v>0</v>
      </c>
      <c r="H14" s="409">
        <v>0</v>
      </c>
      <c r="I14" s="409">
        <v>0</v>
      </c>
      <c r="J14" s="409">
        <v>0</v>
      </c>
      <c r="K14" s="409">
        <v>0</v>
      </c>
      <c r="L14" s="410">
        <v>3300</v>
      </c>
    </row>
    <row r="15" spans="1:14">
      <c r="A15" s="407"/>
      <c r="B15" s="408"/>
      <c r="C15" s="409"/>
      <c r="D15" s="409"/>
      <c r="E15" s="409"/>
      <c r="F15" s="409"/>
      <c r="G15" s="409"/>
      <c r="H15" s="409"/>
      <c r="I15" s="409"/>
      <c r="J15" s="409"/>
      <c r="K15" s="409"/>
      <c r="L15" s="410"/>
    </row>
    <row r="16" spans="1:14">
      <c r="A16" s="407">
        <v>6</v>
      </c>
      <c r="B16" s="408">
        <v>93000</v>
      </c>
      <c r="C16" s="409">
        <v>94000</v>
      </c>
      <c r="D16" s="409">
        <v>390</v>
      </c>
      <c r="E16" s="409">
        <v>0</v>
      </c>
      <c r="F16" s="409">
        <v>0</v>
      </c>
      <c r="G16" s="409">
        <v>0</v>
      </c>
      <c r="H16" s="409">
        <v>0</v>
      </c>
      <c r="I16" s="409">
        <v>0</v>
      </c>
      <c r="J16" s="409">
        <v>0</v>
      </c>
      <c r="K16" s="409">
        <v>0</v>
      </c>
      <c r="L16" s="410">
        <v>3300</v>
      </c>
    </row>
    <row r="17" spans="1:12">
      <c r="A17" s="407">
        <v>7</v>
      </c>
      <c r="B17" s="408">
        <v>94000</v>
      </c>
      <c r="C17" s="409">
        <v>95000</v>
      </c>
      <c r="D17" s="409">
        <v>440</v>
      </c>
      <c r="E17" s="409">
        <v>0</v>
      </c>
      <c r="F17" s="409">
        <v>0</v>
      </c>
      <c r="G17" s="409">
        <v>0</v>
      </c>
      <c r="H17" s="409">
        <v>0</v>
      </c>
      <c r="I17" s="409">
        <v>0</v>
      </c>
      <c r="J17" s="409">
        <v>0</v>
      </c>
      <c r="K17" s="409">
        <v>0</v>
      </c>
      <c r="L17" s="410">
        <v>3300</v>
      </c>
    </row>
    <row r="18" spans="1:12">
      <c r="A18" s="407">
        <v>8</v>
      </c>
      <c r="B18" s="408">
        <v>95000</v>
      </c>
      <c r="C18" s="409">
        <v>96000</v>
      </c>
      <c r="D18" s="409">
        <v>490</v>
      </c>
      <c r="E18" s="409">
        <v>0</v>
      </c>
      <c r="F18" s="409">
        <v>0</v>
      </c>
      <c r="G18" s="409">
        <v>0</v>
      </c>
      <c r="H18" s="409">
        <v>0</v>
      </c>
      <c r="I18" s="409">
        <v>0</v>
      </c>
      <c r="J18" s="409">
        <v>0</v>
      </c>
      <c r="K18" s="409">
        <v>0</v>
      </c>
      <c r="L18" s="410">
        <v>3400</v>
      </c>
    </row>
    <row r="19" spans="1:12">
      <c r="A19" s="407">
        <v>9</v>
      </c>
      <c r="B19" s="408">
        <v>96000</v>
      </c>
      <c r="C19" s="409">
        <v>97000</v>
      </c>
      <c r="D19" s="409">
        <v>540</v>
      </c>
      <c r="E19" s="409">
        <v>0</v>
      </c>
      <c r="F19" s="409">
        <v>0</v>
      </c>
      <c r="G19" s="409">
        <v>0</v>
      </c>
      <c r="H19" s="409">
        <v>0</v>
      </c>
      <c r="I19" s="409">
        <v>0</v>
      </c>
      <c r="J19" s="409">
        <v>0</v>
      </c>
      <c r="K19" s="409">
        <v>0</v>
      </c>
      <c r="L19" s="410">
        <v>3400</v>
      </c>
    </row>
    <row r="20" spans="1:12">
      <c r="A20" s="407">
        <v>10</v>
      </c>
      <c r="B20" s="408">
        <v>97000</v>
      </c>
      <c r="C20" s="409">
        <v>98000</v>
      </c>
      <c r="D20" s="409">
        <v>590</v>
      </c>
      <c r="E20" s="409">
        <v>0</v>
      </c>
      <c r="F20" s="409">
        <v>0</v>
      </c>
      <c r="G20" s="409">
        <v>0</v>
      </c>
      <c r="H20" s="409">
        <v>0</v>
      </c>
      <c r="I20" s="409">
        <v>0</v>
      </c>
      <c r="J20" s="409">
        <v>0</v>
      </c>
      <c r="K20" s="409">
        <v>0</v>
      </c>
      <c r="L20" s="410">
        <v>3500</v>
      </c>
    </row>
    <row r="21" spans="1:12">
      <c r="A21" s="407"/>
      <c r="B21" s="408"/>
      <c r="C21" s="409"/>
      <c r="D21" s="409"/>
      <c r="E21" s="409"/>
      <c r="F21" s="409"/>
      <c r="G21" s="409"/>
      <c r="H21" s="409"/>
      <c r="I21" s="409"/>
      <c r="J21" s="409"/>
      <c r="K21" s="409"/>
      <c r="L21" s="410"/>
    </row>
    <row r="22" spans="1:12">
      <c r="A22" s="407">
        <v>11</v>
      </c>
      <c r="B22" s="408">
        <v>98000</v>
      </c>
      <c r="C22" s="409">
        <v>99000</v>
      </c>
      <c r="D22" s="409">
        <v>640</v>
      </c>
      <c r="E22" s="409">
        <v>0</v>
      </c>
      <c r="F22" s="409">
        <v>0</v>
      </c>
      <c r="G22" s="409">
        <v>0</v>
      </c>
      <c r="H22" s="409">
        <v>0</v>
      </c>
      <c r="I22" s="409">
        <v>0</v>
      </c>
      <c r="J22" s="409">
        <v>0</v>
      </c>
      <c r="K22" s="409">
        <v>0</v>
      </c>
      <c r="L22" s="410">
        <v>3500</v>
      </c>
    </row>
    <row r="23" spans="1:12">
      <c r="A23" s="407">
        <v>12</v>
      </c>
      <c r="B23" s="408">
        <v>99000</v>
      </c>
      <c r="C23" s="409">
        <v>101000</v>
      </c>
      <c r="D23" s="409">
        <v>720</v>
      </c>
      <c r="E23" s="409">
        <v>0</v>
      </c>
      <c r="F23" s="409">
        <v>0</v>
      </c>
      <c r="G23" s="409">
        <v>0</v>
      </c>
      <c r="H23" s="409">
        <v>0</v>
      </c>
      <c r="I23" s="409">
        <v>0</v>
      </c>
      <c r="J23" s="409">
        <v>0</v>
      </c>
      <c r="K23" s="409">
        <v>0</v>
      </c>
      <c r="L23" s="410">
        <v>3600</v>
      </c>
    </row>
    <row r="24" spans="1:12">
      <c r="A24" s="407">
        <v>13</v>
      </c>
      <c r="B24" s="408">
        <v>101000</v>
      </c>
      <c r="C24" s="409">
        <v>103000</v>
      </c>
      <c r="D24" s="409">
        <v>830</v>
      </c>
      <c r="E24" s="409">
        <v>0</v>
      </c>
      <c r="F24" s="409">
        <v>0</v>
      </c>
      <c r="G24" s="409">
        <v>0</v>
      </c>
      <c r="H24" s="409">
        <v>0</v>
      </c>
      <c r="I24" s="409">
        <v>0</v>
      </c>
      <c r="J24" s="409">
        <v>0</v>
      </c>
      <c r="K24" s="409">
        <v>0</v>
      </c>
      <c r="L24" s="410">
        <v>3600</v>
      </c>
    </row>
    <row r="25" spans="1:12">
      <c r="A25" s="407">
        <v>14</v>
      </c>
      <c r="B25" s="408">
        <v>103000</v>
      </c>
      <c r="C25" s="409">
        <v>105000</v>
      </c>
      <c r="D25" s="409">
        <v>930</v>
      </c>
      <c r="E25" s="409">
        <v>0</v>
      </c>
      <c r="F25" s="409">
        <v>0</v>
      </c>
      <c r="G25" s="409">
        <v>0</v>
      </c>
      <c r="H25" s="409">
        <v>0</v>
      </c>
      <c r="I25" s="409">
        <v>0</v>
      </c>
      <c r="J25" s="409">
        <v>0</v>
      </c>
      <c r="K25" s="409">
        <v>0</v>
      </c>
      <c r="L25" s="410">
        <v>3700</v>
      </c>
    </row>
    <row r="26" spans="1:12">
      <c r="A26" s="407">
        <v>15</v>
      </c>
      <c r="B26" s="408">
        <v>105000</v>
      </c>
      <c r="C26" s="409">
        <v>107000</v>
      </c>
      <c r="D26" s="409">
        <v>1030</v>
      </c>
      <c r="E26" s="409">
        <v>0</v>
      </c>
      <c r="F26" s="409">
        <v>0</v>
      </c>
      <c r="G26" s="409">
        <v>0</v>
      </c>
      <c r="H26" s="409">
        <v>0</v>
      </c>
      <c r="I26" s="409">
        <v>0</v>
      </c>
      <c r="J26" s="409">
        <v>0</v>
      </c>
      <c r="K26" s="409">
        <v>0</v>
      </c>
      <c r="L26" s="410">
        <v>3800</v>
      </c>
    </row>
    <row r="27" spans="1:12">
      <c r="A27" s="407"/>
      <c r="B27" s="408"/>
      <c r="C27" s="409"/>
      <c r="D27" s="409"/>
      <c r="E27" s="409"/>
      <c r="F27" s="409"/>
      <c r="G27" s="409"/>
      <c r="H27" s="409"/>
      <c r="I27" s="409"/>
      <c r="J27" s="409"/>
      <c r="K27" s="409"/>
      <c r="L27" s="410"/>
    </row>
    <row r="28" spans="1:12">
      <c r="A28" s="407">
        <v>16</v>
      </c>
      <c r="B28" s="408">
        <v>107000</v>
      </c>
      <c r="C28" s="409">
        <v>109000</v>
      </c>
      <c r="D28" s="409">
        <v>1130</v>
      </c>
      <c r="E28" s="409">
        <v>0</v>
      </c>
      <c r="F28" s="409">
        <v>0</v>
      </c>
      <c r="G28" s="409">
        <v>0</v>
      </c>
      <c r="H28" s="409">
        <v>0</v>
      </c>
      <c r="I28" s="409">
        <v>0</v>
      </c>
      <c r="J28" s="409">
        <v>0</v>
      </c>
      <c r="K28" s="409">
        <v>0</v>
      </c>
      <c r="L28" s="410">
        <v>3800</v>
      </c>
    </row>
    <row r="29" spans="1:12">
      <c r="A29" s="407">
        <v>17</v>
      </c>
      <c r="B29" s="408">
        <v>109000</v>
      </c>
      <c r="C29" s="409">
        <v>111000</v>
      </c>
      <c r="D29" s="409">
        <v>1240</v>
      </c>
      <c r="E29" s="409">
        <v>0</v>
      </c>
      <c r="F29" s="409">
        <v>0</v>
      </c>
      <c r="G29" s="409">
        <v>0</v>
      </c>
      <c r="H29" s="409">
        <v>0</v>
      </c>
      <c r="I29" s="409">
        <v>0</v>
      </c>
      <c r="J29" s="409">
        <v>0</v>
      </c>
      <c r="K29" s="409">
        <v>0</v>
      </c>
      <c r="L29" s="410">
        <v>3900</v>
      </c>
    </row>
    <row r="30" spans="1:12">
      <c r="A30" s="407">
        <v>18</v>
      </c>
      <c r="B30" s="408">
        <v>111000</v>
      </c>
      <c r="C30" s="409">
        <v>113000</v>
      </c>
      <c r="D30" s="409">
        <v>1340</v>
      </c>
      <c r="E30" s="409">
        <v>0</v>
      </c>
      <c r="F30" s="409">
        <v>0</v>
      </c>
      <c r="G30" s="409">
        <v>0</v>
      </c>
      <c r="H30" s="409">
        <v>0</v>
      </c>
      <c r="I30" s="409">
        <v>0</v>
      </c>
      <c r="J30" s="409">
        <v>0</v>
      </c>
      <c r="K30" s="409">
        <v>0</v>
      </c>
      <c r="L30" s="410">
        <v>4000</v>
      </c>
    </row>
    <row r="31" spans="1:12">
      <c r="A31" s="407">
        <v>19</v>
      </c>
      <c r="B31" s="408">
        <v>113000</v>
      </c>
      <c r="C31" s="409">
        <v>115000</v>
      </c>
      <c r="D31" s="409">
        <v>1440</v>
      </c>
      <c r="E31" s="409">
        <v>0</v>
      </c>
      <c r="F31" s="409">
        <v>0</v>
      </c>
      <c r="G31" s="409">
        <v>0</v>
      </c>
      <c r="H31" s="409">
        <v>0</v>
      </c>
      <c r="I31" s="409">
        <v>0</v>
      </c>
      <c r="J31" s="409">
        <v>0</v>
      </c>
      <c r="K31" s="409">
        <v>0</v>
      </c>
      <c r="L31" s="410">
        <v>4100</v>
      </c>
    </row>
    <row r="32" spans="1:12">
      <c r="A32" s="407">
        <v>20</v>
      </c>
      <c r="B32" s="408">
        <v>115000</v>
      </c>
      <c r="C32" s="409">
        <v>117000</v>
      </c>
      <c r="D32" s="409">
        <v>1540</v>
      </c>
      <c r="E32" s="409">
        <v>0</v>
      </c>
      <c r="F32" s="409">
        <v>0</v>
      </c>
      <c r="G32" s="409">
        <v>0</v>
      </c>
      <c r="H32" s="409">
        <v>0</v>
      </c>
      <c r="I32" s="409">
        <v>0</v>
      </c>
      <c r="J32" s="409">
        <v>0</v>
      </c>
      <c r="K32" s="409">
        <v>0</v>
      </c>
      <c r="L32" s="410">
        <v>4100</v>
      </c>
    </row>
    <row r="33" spans="1:12">
      <c r="A33" s="407"/>
      <c r="B33" s="408"/>
      <c r="C33" s="409"/>
      <c r="D33" s="409"/>
      <c r="E33" s="409"/>
      <c r="F33" s="409"/>
      <c r="G33" s="409"/>
      <c r="H33" s="409"/>
      <c r="I33" s="409"/>
      <c r="J33" s="409"/>
      <c r="K33" s="409"/>
      <c r="L33" s="410"/>
    </row>
    <row r="34" spans="1:12">
      <c r="A34" s="407">
        <v>21</v>
      </c>
      <c r="B34" s="408">
        <v>117000</v>
      </c>
      <c r="C34" s="409">
        <v>119000</v>
      </c>
      <c r="D34" s="409">
        <v>1640</v>
      </c>
      <c r="E34" s="409">
        <v>0</v>
      </c>
      <c r="F34" s="409">
        <v>0</v>
      </c>
      <c r="G34" s="409">
        <v>0</v>
      </c>
      <c r="H34" s="409">
        <v>0</v>
      </c>
      <c r="I34" s="409">
        <v>0</v>
      </c>
      <c r="J34" s="409">
        <v>0</v>
      </c>
      <c r="K34" s="409">
        <v>0</v>
      </c>
      <c r="L34" s="410">
        <v>4200</v>
      </c>
    </row>
    <row r="35" spans="1:12">
      <c r="A35" s="407">
        <v>22</v>
      </c>
      <c r="B35" s="408">
        <v>119000</v>
      </c>
      <c r="C35" s="409">
        <v>121000</v>
      </c>
      <c r="D35" s="409">
        <v>1750</v>
      </c>
      <c r="E35" s="409">
        <v>120</v>
      </c>
      <c r="F35" s="409">
        <v>0</v>
      </c>
      <c r="G35" s="409">
        <v>0</v>
      </c>
      <c r="H35" s="409">
        <v>0</v>
      </c>
      <c r="I35" s="409">
        <v>0</v>
      </c>
      <c r="J35" s="409">
        <v>0</v>
      </c>
      <c r="K35" s="409">
        <v>0</v>
      </c>
      <c r="L35" s="410">
        <v>4300</v>
      </c>
    </row>
    <row r="36" spans="1:12">
      <c r="A36" s="407">
        <v>23</v>
      </c>
      <c r="B36" s="408">
        <v>121000</v>
      </c>
      <c r="C36" s="409">
        <v>123000</v>
      </c>
      <c r="D36" s="409">
        <v>1850</v>
      </c>
      <c r="E36" s="409">
        <v>220</v>
      </c>
      <c r="F36" s="409">
        <v>0</v>
      </c>
      <c r="G36" s="409">
        <v>0</v>
      </c>
      <c r="H36" s="409">
        <v>0</v>
      </c>
      <c r="I36" s="409">
        <v>0</v>
      </c>
      <c r="J36" s="409">
        <v>0</v>
      </c>
      <c r="K36" s="409">
        <v>0</v>
      </c>
      <c r="L36" s="410">
        <v>4500</v>
      </c>
    </row>
    <row r="37" spans="1:12">
      <c r="A37" s="407">
        <v>24</v>
      </c>
      <c r="B37" s="408">
        <v>123000</v>
      </c>
      <c r="C37" s="409">
        <v>125000</v>
      </c>
      <c r="D37" s="409">
        <v>1950</v>
      </c>
      <c r="E37" s="409">
        <v>330</v>
      </c>
      <c r="F37" s="409">
        <v>0</v>
      </c>
      <c r="G37" s="409">
        <v>0</v>
      </c>
      <c r="H37" s="409">
        <v>0</v>
      </c>
      <c r="I37" s="409">
        <v>0</v>
      </c>
      <c r="J37" s="409">
        <v>0</v>
      </c>
      <c r="K37" s="409">
        <v>0</v>
      </c>
      <c r="L37" s="410">
        <v>4800</v>
      </c>
    </row>
    <row r="38" spans="1:12">
      <c r="A38" s="407">
        <v>25</v>
      </c>
      <c r="B38" s="408">
        <v>125000</v>
      </c>
      <c r="C38" s="409">
        <v>127000</v>
      </c>
      <c r="D38" s="409">
        <v>2050</v>
      </c>
      <c r="E38" s="409">
        <v>430</v>
      </c>
      <c r="F38" s="409">
        <v>0</v>
      </c>
      <c r="G38" s="409">
        <v>0</v>
      </c>
      <c r="H38" s="409">
        <v>0</v>
      </c>
      <c r="I38" s="409">
        <v>0</v>
      </c>
      <c r="J38" s="409">
        <v>0</v>
      </c>
      <c r="K38" s="409">
        <v>0</v>
      </c>
      <c r="L38" s="410">
        <v>5100</v>
      </c>
    </row>
    <row r="39" spans="1:12">
      <c r="A39" s="407"/>
      <c r="B39" s="408"/>
      <c r="C39" s="409"/>
      <c r="D39" s="409"/>
      <c r="E39" s="409"/>
      <c r="F39" s="409"/>
      <c r="G39" s="409"/>
      <c r="H39" s="409"/>
      <c r="I39" s="409"/>
      <c r="J39" s="409"/>
      <c r="K39" s="409"/>
      <c r="L39" s="410"/>
    </row>
    <row r="40" spans="1:12">
      <c r="A40" s="407">
        <v>26</v>
      </c>
      <c r="B40" s="408">
        <v>127000</v>
      </c>
      <c r="C40" s="409">
        <v>129000</v>
      </c>
      <c r="D40" s="409">
        <v>2150</v>
      </c>
      <c r="E40" s="409">
        <v>530</v>
      </c>
      <c r="F40" s="409">
        <v>0</v>
      </c>
      <c r="G40" s="409">
        <v>0</v>
      </c>
      <c r="H40" s="409">
        <v>0</v>
      </c>
      <c r="I40" s="409">
        <v>0</v>
      </c>
      <c r="J40" s="409">
        <v>0</v>
      </c>
      <c r="K40" s="409">
        <v>0</v>
      </c>
      <c r="L40" s="410">
        <v>5400</v>
      </c>
    </row>
    <row r="41" spans="1:12">
      <c r="A41" s="407">
        <v>27</v>
      </c>
      <c r="B41" s="408">
        <v>129000</v>
      </c>
      <c r="C41" s="409">
        <v>131000</v>
      </c>
      <c r="D41" s="409">
        <v>2260</v>
      </c>
      <c r="E41" s="409">
        <v>630</v>
      </c>
      <c r="F41" s="409">
        <v>0</v>
      </c>
      <c r="G41" s="409">
        <v>0</v>
      </c>
      <c r="H41" s="409">
        <v>0</v>
      </c>
      <c r="I41" s="409">
        <v>0</v>
      </c>
      <c r="J41" s="409">
        <v>0</v>
      </c>
      <c r="K41" s="409">
        <v>0</v>
      </c>
      <c r="L41" s="410">
        <v>5700</v>
      </c>
    </row>
    <row r="42" spans="1:12">
      <c r="A42" s="407">
        <v>28</v>
      </c>
      <c r="B42" s="408">
        <v>131000</v>
      </c>
      <c r="C42" s="409">
        <v>133000</v>
      </c>
      <c r="D42" s="409">
        <v>2360</v>
      </c>
      <c r="E42" s="409">
        <v>740</v>
      </c>
      <c r="F42" s="409">
        <v>0</v>
      </c>
      <c r="G42" s="409">
        <v>0</v>
      </c>
      <c r="H42" s="409">
        <v>0</v>
      </c>
      <c r="I42" s="409">
        <v>0</v>
      </c>
      <c r="J42" s="409">
        <v>0</v>
      </c>
      <c r="K42" s="409">
        <v>0</v>
      </c>
      <c r="L42" s="410">
        <v>6000</v>
      </c>
    </row>
    <row r="43" spans="1:12">
      <c r="A43" s="407">
        <v>29</v>
      </c>
      <c r="B43" s="408">
        <v>133000</v>
      </c>
      <c r="C43" s="409">
        <v>135000</v>
      </c>
      <c r="D43" s="409">
        <v>2460</v>
      </c>
      <c r="E43" s="409">
        <v>840</v>
      </c>
      <c r="F43" s="409">
        <v>0</v>
      </c>
      <c r="G43" s="409">
        <v>0</v>
      </c>
      <c r="H43" s="409">
        <v>0</v>
      </c>
      <c r="I43" s="409">
        <v>0</v>
      </c>
      <c r="J43" s="409">
        <v>0</v>
      </c>
      <c r="K43" s="409">
        <v>0</v>
      </c>
      <c r="L43" s="410">
        <v>6300</v>
      </c>
    </row>
    <row r="44" spans="1:12">
      <c r="A44" s="407">
        <v>30</v>
      </c>
      <c r="B44" s="408">
        <v>135000</v>
      </c>
      <c r="C44" s="409">
        <v>137000</v>
      </c>
      <c r="D44" s="409">
        <v>2550</v>
      </c>
      <c r="E44" s="409">
        <v>930</v>
      </c>
      <c r="F44" s="409">
        <v>0</v>
      </c>
      <c r="G44" s="409">
        <v>0</v>
      </c>
      <c r="H44" s="409">
        <v>0</v>
      </c>
      <c r="I44" s="409">
        <v>0</v>
      </c>
      <c r="J44" s="409">
        <v>0</v>
      </c>
      <c r="K44" s="409">
        <v>0</v>
      </c>
      <c r="L44" s="410">
        <v>6600</v>
      </c>
    </row>
    <row r="45" spans="1:12">
      <c r="A45" s="407"/>
      <c r="B45" s="408"/>
      <c r="C45" s="409"/>
      <c r="D45" s="409"/>
      <c r="E45" s="409"/>
      <c r="F45" s="409"/>
      <c r="G45" s="409"/>
      <c r="H45" s="409"/>
      <c r="I45" s="409"/>
      <c r="J45" s="409"/>
      <c r="K45" s="409"/>
      <c r="L45" s="410"/>
    </row>
    <row r="46" spans="1:12">
      <c r="A46" s="407">
        <v>31</v>
      </c>
      <c r="B46" s="408">
        <v>137000</v>
      </c>
      <c r="C46" s="409">
        <v>139000</v>
      </c>
      <c r="D46" s="409">
        <v>2610</v>
      </c>
      <c r="E46" s="409">
        <v>990</v>
      </c>
      <c r="F46" s="409">
        <v>0</v>
      </c>
      <c r="G46" s="409">
        <v>0</v>
      </c>
      <c r="H46" s="409">
        <v>0</v>
      </c>
      <c r="I46" s="409">
        <v>0</v>
      </c>
      <c r="J46" s="409">
        <v>0</v>
      </c>
      <c r="K46" s="409">
        <v>0</v>
      </c>
      <c r="L46" s="410">
        <v>6800</v>
      </c>
    </row>
    <row r="47" spans="1:12">
      <c r="A47" s="407">
        <v>32</v>
      </c>
      <c r="B47" s="408">
        <v>139000</v>
      </c>
      <c r="C47" s="409">
        <v>141000</v>
      </c>
      <c r="D47" s="409">
        <v>2680</v>
      </c>
      <c r="E47" s="409">
        <v>1050</v>
      </c>
      <c r="F47" s="409">
        <v>0</v>
      </c>
      <c r="G47" s="409">
        <v>0</v>
      </c>
      <c r="H47" s="409">
        <v>0</v>
      </c>
      <c r="I47" s="409">
        <v>0</v>
      </c>
      <c r="J47" s="409">
        <v>0</v>
      </c>
      <c r="K47" s="409">
        <v>0</v>
      </c>
      <c r="L47" s="410">
        <v>7100</v>
      </c>
    </row>
    <row r="48" spans="1:12">
      <c r="A48" s="407">
        <v>33</v>
      </c>
      <c r="B48" s="408">
        <v>141000</v>
      </c>
      <c r="C48" s="409">
        <v>143000</v>
      </c>
      <c r="D48" s="409">
        <v>2740</v>
      </c>
      <c r="E48" s="409">
        <v>1110</v>
      </c>
      <c r="F48" s="409">
        <v>0</v>
      </c>
      <c r="G48" s="409">
        <v>0</v>
      </c>
      <c r="H48" s="409">
        <v>0</v>
      </c>
      <c r="I48" s="409">
        <v>0</v>
      </c>
      <c r="J48" s="409">
        <v>0</v>
      </c>
      <c r="K48" s="409">
        <v>0</v>
      </c>
      <c r="L48" s="410">
        <v>7500</v>
      </c>
    </row>
    <row r="49" spans="1:12">
      <c r="A49" s="407">
        <v>34</v>
      </c>
      <c r="B49" s="408">
        <v>143000</v>
      </c>
      <c r="C49" s="409">
        <v>145000</v>
      </c>
      <c r="D49" s="409">
        <v>2800</v>
      </c>
      <c r="E49" s="409">
        <v>1170</v>
      </c>
      <c r="F49" s="409">
        <v>0</v>
      </c>
      <c r="G49" s="409">
        <v>0</v>
      </c>
      <c r="H49" s="409">
        <v>0</v>
      </c>
      <c r="I49" s="409">
        <v>0</v>
      </c>
      <c r="J49" s="409">
        <v>0</v>
      </c>
      <c r="K49" s="409">
        <v>0</v>
      </c>
      <c r="L49" s="410">
        <v>7800</v>
      </c>
    </row>
    <row r="50" spans="1:12">
      <c r="A50" s="407">
        <v>35</v>
      </c>
      <c r="B50" s="408">
        <v>145000</v>
      </c>
      <c r="C50" s="409">
        <v>147000</v>
      </c>
      <c r="D50" s="409">
        <v>2860</v>
      </c>
      <c r="E50" s="409">
        <v>1240</v>
      </c>
      <c r="F50" s="409">
        <v>0</v>
      </c>
      <c r="G50" s="409">
        <v>0</v>
      </c>
      <c r="H50" s="409">
        <v>0</v>
      </c>
      <c r="I50" s="409">
        <v>0</v>
      </c>
      <c r="J50" s="409">
        <v>0</v>
      </c>
      <c r="K50" s="409">
        <v>0</v>
      </c>
      <c r="L50" s="410">
        <v>8100</v>
      </c>
    </row>
    <row r="51" spans="1:12">
      <c r="A51" s="407"/>
      <c r="B51" s="408"/>
      <c r="C51" s="409"/>
      <c r="D51" s="409"/>
      <c r="E51" s="409"/>
      <c r="F51" s="409"/>
      <c r="G51" s="409"/>
      <c r="H51" s="409"/>
      <c r="I51" s="409"/>
      <c r="J51" s="409"/>
      <c r="K51" s="409"/>
      <c r="L51" s="410"/>
    </row>
    <row r="52" spans="1:12">
      <c r="A52" s="407">
        <v>36</v>
      </c>
      <c r="B52" s="408">
        <v>147000</v>
      </c>
      <c r="C52" s="409">
        <v>149000</v>
      </c>
      <c r="D52" s="409">
        <v>2920</v>
      </c>
      <c r="E52" s="409">
        <v>1300</v>
      </c>
      <c r="F52" s="409">
        <v>0</v>
      </c>
      <c r="G52" s="409">
        <v>0</v>
      </c>
      <c r="H52" s="409">
        <v>0</v>
      </c>
      <c r="I52" s="409">
        <v>0</v>
      </c>
      <c r="J52" s="409">
        <v>0</v>
      </c>
      <c r="K52" s="409">
        <v>0</v>
      </c>
      <c r="L52" s="410">
        <v>8400</v>
      </c>
    </row>
    <row r="53" spans="1:12">
      <c r="A53" s="407">
        <v>37</v>
      </c>
      <c r="B53" s="408">
        <v>149000</v>
      </c>
      <c r="C53" s="409">
        <v>151000</v>
      </c>
      <c r="D53" s="409">
        <v>2980</v>
      </c>
      <c r="E53" s="409">
        <v>1360</v>
      </c>
      <c r="F53" s="409">
        <v>0</v>
      </c>
      <c r="G53" s="409">
        <v>0</v>
      </c>
      <c r="H53" s="409">
        <v>0</v>
      </c>
      <c r="I53" s="409">
        <v>0</v>
      </c>
      <c r="J53" s="409">
        <v>0</v>
      </c>
      <c r="K53" s="409">
        <v>0</v>
      </c>
      <c r="L53" s="410">
        <v>8700</v>
      </c>
    </row>
    <row r="54" spans="1:12">
      <c r="A54" s="407">
        <v>38</v>
      </c>
      <c r="B54" s="408">
        <v>151000</v>
      </c>
      <c r="C54" s="409">
        <v>153000</v>
      </c>
      <c r="D54" s="409">
        <v>3050</v>
      </c>
      <c r="E54" s="409">
        <v>1430</v>
      </c>
      <c r="F54" s="409">
        <v>0</v>
      </c>
      <c r="G54" s="409">
        <v>0</v>
      </c>
      <c r="H54" s="409">
        <v>0</v>
      </c>
      <c r="I54" s="409">
        <v>0</v>
      </c>
      <c r="J54" s="409">
        <v>0</v>
      </c>
      <c r="K54" s="409">
        <v>0</v>
      </c>
      <c r="L54" s="410">
        <v>9000</v>
      </c>
    </row>
    <row r="55" spans="1:12">
      <c r="A55" s="407">
        <v>39</v>
      </c>
      <c r="B55" s="408">
        <v>153000</v>
      </c>
      <c r="C55" s="409">
        <v>155000</v>
      </c>
      <c r="D55" s="409">
        <v>3120</v>
      </c>
      <c r="E55" s="409">
        <v>1500</v>
      </c>
      <c r="F55" s="409">
        <v>0</v>
      </c>
      <c r="G55" s="409">
        <v>0</v>
      </c>
      <c r="H55" s="409">
        <v>0</v>
      </c>
      <c r="I55" s="409">
        <v>0</v>
      </c>
      <c r="J55" s="409">
        <v>0</v>
      </c>
      <c r="K55" s="409">
        <v>0</v>
      </c>
      <c r="L55" s="410">
        <v>9300</v>
      </c>
    </row>
    <row r="56" spans="1:12">
      <c r="A56" s="407">
        <v>40</v>
      </c>
      <c r="B56" s="408">
        <v>155000</v>
      </c>
      <c r="C56" s="409">
        <v>157000</v>
      </c>
      <c r="D56" s="409">
        <v>3200</v>
      </c>
      <c r="E56" s="409">
        <v>1570</v>
      </c>
      <c r="F56" s="409">
        <v>0</v>
      </c>
      <c r="G56" s="409">
        <v>0</v>
      </c>
      <c r="H56" s="409">
        <v>0</v>
      </c>
      <c r="I56" s="409">
        <v>0</v>
      </c>
      <c r="J56" s="409">
        <v>0</v>
      </c>
      <c r="K56" s="409">
        <v>0</v>
      </c>
      <c r="L56" s="410">
        <v>9600</v>
      </c>
    </row>
    <row r="57" spans="1:12">
      <c r="A57" s="407"/>
      <c r="B57" s="408"/>
      <c r="C57" s="409"/>
      <c r="D57" s="409"/>
      <c r="E57" s="409"/>
      <c r="F57" s="409"/>
      <c r="G57" s="409"/>
      <c r="H57" s="409"/>
      <c r="I57" s="409"/>
      <c r="J57" s="409"/>
      <c r="K57" s="409"/>
      <c r="L57" s="410"/>
    </row>
    <row r="58" spans="1:12">
      <c r="A58" s="407">
        <v>41</v>
      </c>
      <c r="B58" s="408">
        <v>157000</v>
      </c>
      <c r="C58" s="409">
        <v>159000</v>
      </c>
      <c r="D58" s="409">
        <v>3270</v>
      </c>
      <c r="E58" s="409">
        <v>1640</v>
      </c>
      <c r="F58" s="409">
        <v>0</v>
      </c>
      <c r="G58" s="409">
        <v>0</v>
      </c>
      <c r="H58" s="409">
        <v>0</v>
      </c>
      <c r="I58" s="409">
        <v>0</v>
      </c>
      <c r="J58" s="409">
        <v>0</v>
      </c>
      <c r="K58" s="409">
        <v>0</v>
      </c>
      <c r="L58" s="410">
        <v>9900</v>
      </c>
    </row>
    <row r="59" spans="1:12">
      <c r="A59" s="407">
        <v>42</v>
      </c>
      <c r="B59" s="408">
        <v>159000</v>
      </c>
      <c r="C59" s="409">
        <v>161000</v>
      </c>
      <c r="D59" s="409">
        <v>3340</v>
      </c>
      <c r="E59" s="409">
        <v>1720</v>
      </c>
      <c r="F59" s="409">
        <v>100</v>
      </c>
      <c r="G59" s="409">
        <v>0</v>
      </c>
      <c r="H59" s="409">
        <v>0</v>
      </c>
      <c r="I59" s="409">
        <v>0</v>
      </c>
      <c r="J59" s="409">
        <v>0</v>
      </c>
      <c r="K59" s="409">
        <v>0</v>
      </c>
      <c r="L59" s="410">
        <v>10200</v>
      </c>
    </row>
    <row r="60" spans="1:12">
      <c r="A60" s="407">
        <v>43</v>
      </c>
      <c r="B60" s="408">
        <v>161000</v>
      </c>
      <c r="C60" s="409">
        <v>163000</v>
      </c>
      <c r="D60" s="409">
        <v>3410</v>
      </c>
      <c r="E60" s="409">
        <v>1790</v>
      </c>
      <c r="F60" s="409">
        <v>170</v>
      </c>
      <c r="G60" s="409">
        <v>0</v>
      </c>
      <c r="H60" s="409">
        <v>0</v>
      </c>
      <c r="I60" s="409">
        <v>0</v>
      </c>
      <c r="J60" s="409">
        <v>0</v>
      </c>
      <c r="K60" s="409">
        <v>0</v>
      </c>
      <c r="L60" s="410">
        <v>10500</v>
      </c>
    </row>
    <row r="61" spans="1:12">
      <c r="A61" s="407">
        <v>44</v>
      </c>
      <c r="B61" s="408">
        <v>163000</v>
      </c>
      <c r="C61" s="409">
        <v>165000</v>
      </c>
      <c r="D61" s="409">
        <v>3480</v>
      </c>
      <c r="E61" s="409">
        <v>1860</v>
      </c>
      <c r="F61" s="409">
        <v>250</v>
      </c>
      <c r="G61" s="409">
        <v>0</v>
      </c>
      <c r="H61" s="409">
        <v>0</v>
      </c>
      <c r="I61" s="409">
        <v>0</v>
      </c>
      <c r="J61" s="409">
        <v>0</v>
      </c>
      <c r="K61" s="409">
        <v>0</v>
      </c>
      <c r="L61" s="410">
        <v>10800</v>
      </c>
    </row>
    <row r="62" spans="1:12">
      <c r="A62" s="407">
        <v>45</v>
      </c>
      <c r="B62" s="408">
        <v>165000</v>
      </c>
      <c r="C62" s="409">
        <v>167000</v>
      </c>
      <c r="D62" s="409">
        <v>3550</v>
      </c>
      <c r="E62" s="409">
        <v>1930</v>
      </c>
      <c r="F62" s="409">
        <v>320</v>
      </c>
      <c r="G62" s="409">
        <v>0</v>
      </c>
      <c r="H62" s="409">
        <v>0</v>
      </c>
      <c r="I62" s="409">
        <v>0</v>
      </c>
      <c r="J62" s="409">
        <v>0</v>
      </c>
      <c r="K62" s="409">
        <v>0</v>
      </c>
      <c r="L62" s="410">
        <v>11100</v>
      </c>
    </row>
    <row r="63" spans="1:12" ht="13.8" thickBot="1">
      <c r="A63" s="407"/>
      <c r="B63" s="411"/>
      <c r="C63" s="412"/>
      <c r="D63" s="412"/>
      <c r="E63" s="412"/>
      <c r="F63" s="412"/>
      <c r="G63" s="412"/>
      <c r="H63" s="412"/>
      <c r="I63" s="412"/>
      <c r="J63" s="412"/>
      <c r="K63" s="412"/>
      <c r="L63" s="413"/>
    </row>
    <row r="64" spans="1:12">
      <c r="A64" s="407">
        <v>46</v>
      </c>
      <c r="B64" s="408">
        <v>167000</v>
      </c>
      <c r="C64" s="409">
        <v>169000</v>
      </c>
      <c r="D64" s="409">
        <v>3620</v>
      </c>
      <c r="E64" s="409">
        <v>2000</v>
      </c>
      <c r="F64" s="409">
        <v>390</v>
      </c>
      <c r="G64" s="409">
        <v>0</v>
      </c>
      <c r="H64" s="409">
        <v>0</v>
      </c>
      <c r="I64" s="409">
        <v>0</v>
      </c>
      <c r="J64" s="409">
        <v>0</v>
      </c>
      <c r="K64" s="409">
        <v>0</v>
      </c>
      <c r="L64" s="410">
        <v>11400</v>
      </c>
    </row>
    <row r="65" spans="1:12">
      <c r="A65" s="407">
        <v>47</v>
      </c>
      <c r="B65" s="408">
        <v>169000</v>
      </c>
      <c r="C65" s="409">
        <v>171000</v>
      </c>
      <c r="D65" s="409">
        <v>3700</v>
      </c>
      <c r="E65" s="409">
        <v>2070</v>
      </c>
      <c r="F65" s="409">
        <v>460</v>
      </c>
      <c r="G65" s="409">
        <v>0</v>
      </c>
      <c r="H65" s="409">
        <v>0</v>
      </c>
      <c r="I65" s="409">
        <v>0</v>
      </c>
      <c r="J65" s="409">
        <v>0</v>
      </c>
      <c r="K65" s="409">
        <v>0</v>
      </c>
      <c r="L65" s="410">
        <v>11700</v>
      </c>
    </row>
    <row r="66" spans="1:12">
      <c r="A66" s="407">
        <v>48</v>
      </c>
      <c r="B66" s="408">
        <v>171000</v>
      </c>
      <c r="C66" s="409">
        <v>173000</v>
      </c>
      <c r="D66" s="409">
        <v>3770</v>
      </c>
      <c r="E66" s="409">
        <v>2140</v>
      </c>
      <c r="F66" s="409">
        <v>530</v>
      </c>
      <c r="G66" s="409">
        <v>0</v>
      </c>
      <c r="H66" s="409">
        <v>0</v>
      </c>
      <c r="I66" s="409">
        <v>0</v>
      </c>
      <c r="J66" s="409">
        <v>0</v>
      </c>
      <c r="K66" s="409">
        <v>0</v>
      </c>
      <c r="L66" s="410">
        <v>12000</v>
      </c>
    </row>
    <row r="67" spans="1:12">
      <c r="A67" s="407">
        <v>49</v>
      </c>
      <c r="B67" s="408">
        <v>173000</v>
      </c>
      <c r="C67" s="409">
        <v>175000</v>
      </c>
      <c r="D67" s="409">
        <v>3840</v>
      </c>
      <c r="E67" s="409">
        <v>2220</v>
      </c>
      <c r="F67" s="409">
        <v>600</v>
      </c>
      <c r="G67" s="409">
        <v>0</v>
      </c>
      <c r="H67" s="409">
        <v>0</v>
      </c>
      <c r="I67" s="409">
        <v>0</v>
      </c>
      <c r="J67" s="409">
        <v>0</v>
      </c>
      <c r="K67" s="409">
        <v>0</v>
      </c>
      <c r="L67" s="410">
        <v>12400</v>
      </c>
    </row>
    <row r="68" spans="1:12">
      <c r="A68" s="407">
        <v>50</v>
      </c>
      <c r="B68" s="408">
        <v>175000</v>
      </c>
      <c r="C68" s="409">
        <v>177000</v>
      </c>
      <c r="D68" s="409">
        <v>3910</v>
      </c>
      <c r="E68" s="409">
        <v>2290</v>
      </c>
      <c r="F68" s="409">
        <v>670</v>
      </c>
      <c r="G68" s="409">
        <v>0</v>
      </c>
      <c r="H68" s="409">
        <v>0</v>
      </c>
      <c r="I68" s="409">
        <v>0</v>
      </c>
      <c r="J68" s="409">
        <v>0</v>
      </c>
      <c r="K68" s="409">
        <v>0</v>
      </c>
      <c r="L68" s="410">
        <v>12700</v>
      </c>
    </row>
    <row r="69" spans="1:12">
      <c r="A69" s="407"/>
      <c r="B69" s="408"/>
      <c r="C69" s="409"/>
      <c r="D69" s="409"/>
      <c r="E69" s="409"/>
      <c r="F69" s="409"/>
      <c r="G69" s="409"/>
      <c r="H69" s="409"/>
      <c r="I69" s="409"/>
      <c r="J69" s="409"/>
      <c r="K69" s="409"/>
      <c r="L69" s="410"/>
    </row>
    <row r="70" spans="1:12">
      <c r="A70" s="407">
        <v>51</v>
      </c>
      <c r="B70" s="408">
        <v>177000</v>
      </c>
      <c r="C70" s="409">
        <v>179000</v>
      </c>
      <c r="D70" s="409">
        <v>3980</v>
      </c>
      <c r="E70" s="409">
        <v>2360</v>
      </c>
      <c r="F70" s="409">
        <v>750</v>
      </c>
      <c r="G70" s="409">
        <v>0</v>
      </c>
      <c r="H70" s="409">
        <v>0</v>
      </c>
      <c r="I70" s="409">
        <v>0</v>
      </c>
      <c r="J70" s="409">
        <v>0</v>
      </c>
      <c r="K70" s="409">
        <v>0</v>
      </c>
      <c r="L70" s="410">
        <v>13200</v>
      </c>
    </row>
    <row r="71" spans="1:12">
      <c r="A71" s="407">
        <v>52</v>
      </c>
      <c r="B71" s="408">
        <v>179000</v>
      </c>
      <c r="C71" s="409">
        <v>181000</v>
      </c>
      <c r="D71" s="409">
        <v>4050</v>
      </c>
      <c r="E71" s="409">
        <v>2430</v>
      </c>
      <c r="F71" s="409">
        <v>820</v>
      </c>
      <c r="G71" s="409">
        <v>0</v>
      </c>
      <c r="H71" s="409">
        <v>0</v>
      </c>
      <c r="I71" s="409">
        <v>0</v>
      </c>
      <c r="J71" s="409">
        <v>0</v>
      </c>
      <c r="K71" s="409">
        <v>0</v>
      </c>
      <c r="L71" s="410">
        <v>13900</v>
      </c>
    </row>
    <row r="72" spans="1:12">
      <c r="A72" s="407">
        <v>53</v>
      </c>
      <c r="B72" s="408">
        <v>181000</v>
      </c>
      <c r="C72" s="409">
        <v>183000</v>
      </c>
      <c r="D72" s="409">
        <v>4120</v>
      </c>
      <c r="E72" s="409">
        <v>2500</v>
      </c>
      <c r="F72" s="409">
        <v>890</v>
      </c>
      <c r="G72" s="409">
        <v>0</v>
      </c>
      <c r="H72" s="409">
        <v>0</v>
      </c>
      <c r="I72" s="409">
        <v>0</v>
      </c>
      <c r="J72" s="409">
        <v>0</v>
      </c>
      <c r="K72" s="409">
        <v>0</v>
      </c>
      <c r="L72" s="410">
        <v>14600</v>
      </c>
    </row>
    <row r="73" spans="1:12">
      <c r="A73" s="407">
        <v>54</v>
      </c>
      <c r="B73" s="408">
        <v>183000</v>
      </c>
      <c r="C73" s="409">
        <v>185000</v>
      </c>
      <c r="D73" s="409">
        <v>4200</v>
      </c>
      <c r="E73" s="409">
        <v>2570</v>
      </c>
      <c r="F73" s="409">
        <v>960</v>
      </c>
      <c r="G73" s="409">
        <v>0</v>
      </c>
      <c r="H73" s="409">
        <v>0</v>
      </c>
      <c r="I73" s="409">
        <v>0</v>
      </c>
      <c r="J73" s="409">
        <v>0</v>
      </c>
      <c r="K73" s="409">
        <v>0</v>
      </c>
      <c r="L73" s="410">
        <v>15300</v>
      </c>
    </row>
    <row r="74" spans="1:12">
      <c r="A74" s="407">
        <v>55</v>
      </c>
      <c r="B74" s="408">
        <v>185000</v>
      </c>
      <c r="C74" s="409">
        <v>187000</v>
      </c>
      <c r="D74" s="409">
        <v>4270</v>
      </c>
      <c r="E74" s="409">
        <v>2640</v>
      </c>
      <c r="F74" s="409">
        <v>1030</v>
      </c>
      <c r="G74" s="409">
        <v>0</v>
      </c>
      <c r="H74" s="409">
        <v>0</v>
      </c>
      <c r="I74" s="409">
        <v>0</v>
      </c>
      <c r="J74" s="409">
        <v>0</v>
      </c>
      <c r="K74" s="409">
        <v>0</v>
      </c>
      <c r="L74" s="410">
        <v>16000</v>
      </c>
    </row>
    <row r="75" spans="1:12">
      <c r="A75" s="407"/>
      <c r="B75" s="408"/>
      <c r="C75" s="409"/>
      <c r="D75" s="409"/>
      <c r="E75" s="409"/>
      <c r="F75" s="409"/>
      <c r="G75" s="409"/>
      <c r="H75" s="409"/>
      <c r="I75" s="409"/>
      <c r="J75" s="409"/>
      <c r="K75" s="409"/>
      <c r="L75" s="410"/>
    </row>
    <row r="76" spans="1:12">
      <c r="A76" s="407">
        <v>56</v>
      </c>
      <c r="B76" s="408">
        <v>187000</v>
      </c>
      <c r="C76" s="409">
        <v>189000</v>
      </c>
      <c r="D76" s="409">
        <v>4340</v>
      </c>
      <c r="E76" s="409">
        <v>2720</v>
      </c>
      <c r="F76" s="409">
        <v>1100</v>
      </c>
      <c r="G76" s="409">
        <v>0</v>
      </c>
      <c r="H76" s="409">
        <v>0</v>
      </c>
      <c r="I76" s="409">
        <v>0</v>
      </c>
      <c r="J76" s="409">
        <v>0</v>
      </c>
      <c r="K76" s="409">
        <v>0</v>
      </c>
      <c r="L76" s="410">
        <v>16700</v>
      </c>
    </row>
    <row r="77" spans="1:12">
      <c r="A77" s="407">
        <v>57</v>
      </c>
      <c r="B77" s="408">
        <v>189000</v>
      </c>
      <c r="C77" s="409">
        <v>191000</v>
      </c>
      <c r="D77" s="409">
        <v>4410</v>
      </c>
      <c r="E77" s="409">
        <v>2790</v>
      </c>
      <c r="F77" s="409">
        <v>1170</v>
      </c>
      <c r="G77" s="409">
        <v>0</v>
      </c>
      <c r="H77" s="409">
        <v>0</v>
      </c>
      <c r="I77" s="409">
        <v>0</v>
      </c>
      <c r="J77" s="409">
        <v>0</v>
      </c>
      <c r="K77" s="409">
        <v>0</v>
      </c>
      <c r="L77" s="410">
        <v>17500</v>
      </c>
    </row>
    <row r="78" spans="1:12">
      <c r="A78" s="407">
        <v>58</v>
      </c>
      <c r="B78" s="408">
        <v>191000</v>
      </c>
      <c r="C78" s="409">
        <v>193000</v>
      </c>
      <c r="D78" s="409">
        <v>4480</v>
      </c>
      <c r="E78" s="409">
        <v>2860</v>
      </c>
      <c r="F78" s="409">
        <v>1250</v>
      </c>
      <c r="G78" s="409">
        <v>0</v>
      </c>
      <c r="H78" s="409">
        <v>0</v>
      </c>
      <c r="I78" s="409">
        <v>0</v>
      </c>
      <c r="J78" s="409">
        <v>0</v>
      </c>
      <c r="K78" s="409">
        <v>0</v>
      </c>
      <c r="L78" s="410">
        <v>18100</v>
      </c>
    </row>
    <row r="79" spans="1:12">
      <c r="A79" s="407">
        <v>59</v>
      </c>
      <c r="B79" s="408">
        <v>193000</v>
      </c>
      <c r="C79" s="409">
        <v>195000</v>
      </c>
      <c r="D79" s="409">
        <v>4550</v>
      </c>
      <c r="E79" s="409">
        <v>2930</v>
      </c>
      <c r="F79" s="409">
        <v>1320</v>
      </c>
      <c r="G79" s="409">
        <v>0</v>
      </c>
      <c r="H79" s="409">
        <v>0</v>
      </c>
      <c r="I79" s="409">
        <v>0</v>
      </c>
      <c r="J79" s="409">
        <v>0</v>
      </c>
      <c r="K79" s="409">
        <v>0</v>
      </c>
      <c r="L79" s="410">
        <v>18800</v>
      </c>
    </row>
    <row r="80" spans="1:12">
      <c r="A80" s="407">
        <v>60</v>
      </c>
      <c r="B80" s="408">
        <v>195000</v>
      </c>
      <c r="C80" s="409">
        <v>197000</v>
      </c>
      <c r="D80" s="409">
        <v>4630</v>
      </c>
      <c r="E80" s="409">
        <v>3000</v>
      </c>
      <c r="F80" s="409">
        <v>1390</v>
      </c>
      <c r="G80" s="409">
        <v>0</v>
      </c>
      <c r="H80" s="409">
        <v>0</v>
      </c>
      <c r="I80" s="409">
        <v>0</v>
      </c>
      <c r="J80" s="409">
        <v>0</v>
      </c>
      <c r="K80" s="409">
        <v>0</v>
      </c>
      <c r="L80" s="410">
        <v>19500</v>
      </c>
    </row>
    <row r="81" spans="1:12">
      <c r="A81" s="407"/>
      <c r="B81" s="408"/>
      <c r="C81" s="409"/>
      <c r="D81" s="409"/>
      <c r="E81" s="409"/>
      <c r="F81" s="409"/>
      <c r="G81" s="409"/>
      <c r="H81" s="409"/>
      <c r="I81" s="409"/>
      <c r="J81" s="409"/>
      <c r="K81" s="409"/>
      <c r="L81" s="410"/>
    </row>
    <row r="82" spans="1:12">
      <c r="A82" s="407">
        <v>61</v>
      </c>
      <c r="B82" s="408">
        <v>197000</v>
      </c>
      <c r="C82" s="409">
        <v>199000</v>
      </c>
      <c r="D82" s="409">
        <v>4700</v>
      </c>
      <c r="E82" s="409">
        <v>3070</v>
      </c>
      <c r="F82" s="409">
        <v>1460</v>
      </c>
      <c r="G82" s="409">
        <v>0</v>
      </c>
      <c r="H82" s="409">
        <v>0</v>
      </c>
      <c r="I82" s="409">
        <v>0</v>
      </c>
      <c r="J82" s="409">
        <v>0</v>
      </c>
      <c r="K82" s="409">
        <v>0</v>
      </c>
      <c r="L82" s="410">
        <v>20200</v>
      </c>
    </row>
    <row r="83" spans="1:12">
      <c r="A83" s="407">
        <v>62</v>
      </c>
      <c r="B83" s="408">
        <v>199000</v>
      </c>
      <c r="C83" s="409">
        <v>201000</v>
      </c>
      <c r="D83" s="409">
        <v>4770</v>
      </c>
      <c r="E83" s="409">
        <v>3140</v>
      </c>
      <c r="F83" s="409">
        <v>1530</v>
      </c>
      <c r="G83" s="409">
        <v>0</v>
      </c>
      <c r="H83" s="409">
        <v>0</v>
      </c>
      <c r="I83" s="409">
        <v>0</v>
      </c>
      <c r="J83" s="409">
        <v>0</v>
      </c>
      <c r="K83" s="409">
        <v>0</v>
      </c>
      <c r="L83" s="410">
        <v>20900</v>
      </c>
    </row>
    <row r="84" spans="1:12">
      <c r="A84" s="407">
        <v>63</v>
      </c>
      <c r="B84" s="408">
        <v>201000</v>
      </c>
      <c r="C84" s="409">
        <v>203000</v>
      </c>
      <c r="D84" s="409">
        <v>4840</v>
      </c>
      <c r="E84" s="409">
        <v>3220</v>
      </c>
      <c r="F84" s="409">
        <v>1600</v>
      </c>
      <c r="G84" s="409">
        <v>0</v>
      </c>
      <c r="H84" s="409">
        <v>0</v>
      </c>
      <c r="I84" s="409">
        <v>0</v>
      </c>
      <c r="J84" s="409">
        <v>0</v>
      </c>
      <c r="K84" s="409">
        <v>0</v>
      </c>
      <c r="L84" s="410">
        <v>21500</v>
      </c>
    </row>
    <row r="85" spans="1:12">
      <c r="A85" s="407">
        <v>64</v>
      </c>
      <c r="B85" s="408">
        <v>203000</v>
      </c>
      <c r="C85" s="409">
        <v>205000</v>
      </c>
      <c r="D85" s="409">
        <v>4910</v>
      </c>
      <c r="E85" s="409">
        <v>3290</v>
      </c>
      <c r="F85" s="409">
        <v>1670</v>
      </c>
      <c r="G85" s="409">
        <v>0</v>
      </c>
      <c r="H85" s="409">
        <v>0</v>
      </c>
      <c r="I85" s="409">
        <v>0</v>
      </c>
      <c r="J85" s="409">
        <v>0</v>
      </c>
      <c r="K85" s="409">
        <v>0</v>
      </c>
      <c r="L85" s="410">
        <v>22200</v>
      </c>
    </row>
    <row r="86" spans="1:12">
      <c r="A86" s="407">
        <v>65</v>
      </c>
      <c r="B86" s="408">
        <v>205000</v>
      </c>
      <c r="C86" s="409">
        <v>207000</v>
      </c>
      <c r="D86" s="409">
        <v>4980</v>
      </c>
      <c r="E86" s="409">
        <v>3360</v>
      </c>
      <c r="F86" s="409">
        <v>1750</v>
      </c>
      <c r="G86" s="409">
        <v>130</v>
      </c>
      <c r="H86" s="409">
        <v>0</v>
      </c>
      <c r="I86" s="409">
        <v>0</v>
      </c>
      <c r="J86" s="409">
        <v>0</v>
      </c>
      <c r="K86" s="409">
        <v>0</v>
      </c>
      <c r="L86" s="410">
        <v>22700</v>
      </c>
    </row>
    <row r="87" spans="1:12">
      <c r="A87" s="407"/>
      <c r="B87" s="408"/>
      <c r="C87" s="409"/>
      <c r="D87" s="409"/>
      <c r="E87" s="409"/>
      <c r="F87" s="409"/>
      <c r="G87" s="409"/>
      <c r="H87" s="409"/>
      <c r="I87" s="409"/>
      <c r="J87" s="409"/>
      <c r="K87" s="409"/>
      <c r="L87" s="410"/>
    </row>
    <row r="88" spans="1:12">
      <c r="A88" s="407">
        <v>66</v>
      </c>
      <c r="B88" s="408">
        <v>207000</v>
      </c>
      <c r="C88" s="409">
        <v>209000</v>
      </c>
      <c r="D88" s="409">
        <v>5050</v>
      </c>
      <c r="E88" s="409">
        <v>3430</v>
      </c>
      <c r="F88" s="409">
        <v>1820</v>
      </c>
      <c r="G88" s="409">
        <v>200</v>
      </c>
      <c r="H88" s="409">
        <v>0</v>
      </c>
      <c r="I88" s="409">
        <v>0</v>
      </c>
      <c r="J88" s="409">
        <v>0</v>
      </c>
      <c r="K88" s="409">
        <v>0</v>
      </c>
      <c r="L88" s="410">
        <v>23300</v>
      </c>
    </row>
    <row r="89" spans="1:12">
      <c r="A89" s="407">
        <v>67</v>
      </c>
      <c r="B89" s="408">
        <v>209000</v>
      </c>
      <c r="C89" s="409">
        <v>211000</v>
      </c>
      <c r="D89" s="409">
        <v>5130</v>
      </c>
      <c r="E89" s="409">
        <v>3500</v>
      </c>
      <c r="F89" s="409">
        <v>1890</v>
      </c>
      <c r="G89" s="409">
        <v>280</v>
      </c>
      <c r="H89" s="409">
        <v>0</v>
      </c>
      <c r="I89" s="409">
        <v>0</v>
      </c>
      <c r="J89" s="409">
        <v>0</v>
      </c>
      <c r="K89" s="409">
        <v>0</v>
      </c>
      <c r="L89" s="410">
        <v>23900</v>
      </c>
    </row>
    <row r="90" spans="1:12">
      <c r="A90" s="407">
        <v>68</v>
      </c>
      <c r="B90" s="408">
        <v>211000</v>
      </c>
      <c r="C90" s="409">
        <v>213000</v>
      </c>
      <c r="D90" s="409">
        <v>5200</v>
      </c>
      <c r="E90" s="409">
        <v>3570</v>
      </c>
      <c r="F90" s="409">
        <v>1960</v>
      </c>
      <c r="G90" s="409">
        <v>350</v>
      </c>
      <c r="H90" s="409">
        <v>0</v>
      </c>
      <c r="I90" s="409">
        <v>0</v>
      </c>
      <c r="J90" s="409">
        <v>0</v>
      </c>
      <c r="K90" s="409">
        <v>0</v>
      </c>
      <c r="L90" s="410">
        <v>24400</v>
      </c>
    </row>
    <row r="91" spans="1:12">
      <c r="A91" s="407">
        <v>69</v>
      </c>
      <c r="B91" s="408">
        <v>213000</v>
      </c>
      <c r="C91" s="409">
        <v>215000</v>
      </c>
      <c r="D91" s="409">
        <v>5270</v>
      </c>
      <c r="E91" s="409">
        <v>3640</v>
      </c>
      <c r="F91" s="409">
        <v>2030</v>
      </c>
      <c r="G91" s="409">
        <v>420</v>
      </c>
      <c r="H91" s="409">
        <v>0</v>
      </c>
      <c r="I91" s="409">
        <v>0</v>
      </c>
      <c r="J91" s="409">
        <v>0</v>
      </c>
      <c r="K91" s="409">
        <v>0</v>
      </c>
      <c r="L91" s="410">
        <v>25000</v>
      </c>
    </row>
    <row r="92" spans="1:12">
      <c r="A92" s="407">
        <v>70</v>
      </c>
      <c r="B92" s="408">
        <v>215000</v>
      </c>
      <c r="C92" s="409">
        <v>217000</v>
      </c>
      <c r="D92" s="409">
        <v>5340</v>
      </c>
      <c r="E92" s="409">
        <v>3720</v>
      </c>
      <c r="F92" s="409">
        <v>2100</v>
      </c>
      <c r="G92" s="409">
        <v>490</v>
      </c>
      <c r="H92" s="409">
        <v>0</v>
      </c>
      <c r="I92" s="409">
        <v>0</v>
      </c>
      <c r="J92" s="409">
        <v>0</v>
      </c>
      <c r="K92" s="409">
        <v>0</v>
      </c>
      <c r="L92" s="410">
        <v>25500</v>
      </c>
    </row>
    <row r="93" spans="1:12">
      <c r="A93" s="407"/>
      <c r="B93" s="408"/>
      <c r="C93" s="409"/>
      <c r="D93" s="409"/>
      <c r="E93" s="409"/>
      <c r="F93" s="409"/>
      <c r="G93" s="409"/>
      <c r="H93" s="409"/>
      <c r="I93" s="409"/>
      <c r="J93" s="409"/>
      <c r="K93" s="409"/>
      <c r="L93" s="410"/>
    </row>
    <row r="94" spans="1:12">
      <c r="A94" s="407">
        <v>71</v>
      </c>
      <c r="B94" s="408">
        <v>217000</v>
      </c>
      <c r="C94" s="409">
        <v>219000</v>
      </c>
      <c r="D94" s="409">
        <v>5410</v>
      </c>
      <c r="E94" s="409">
        <v>3790</v>
      </c>
      <c r="F94" s="409">
        <v>2170</v>
      </c>
      <c r="G94" s="409">
        <v>560</v>
      </c>
      <c r="H94" s="409">
        <v>0</v>
      </c>
      <c r="I94" s="409">
        <v>0</v>
      </c>
      <c r="J94" s="409">
        <v>0</v>
      </c>
      <c r="K94" s="409">
        <v>0</v>
      </c>
      <c r="L94" s="410">
        <v>26100</v>
      </c>
    </row>
    <row r="95" spans="1:12">
      <c r="A95" s="407">
        <v>72</v>
      </c>
      <c r="B95" s="408">
        <v>219000</v>
      </c>
      <c r="C95" s="409">
        <v>221000</v>
      </c>
      <c r="D95" s="409">
        <v>5480</v>
      </c>
      <c r="E95" s="409">
        <v>3860</v>
      </c>
      <c r="F95" s="409">
        <v>2250</v>
      </c>
      <c r="G95" s="409">
        <v>630</v>
      </c>
      <c r="H95" s="409">
        <v>0</v>
      </c>
      <c r="I95" s="409">
        <v>0</v>
      </c>
      <c r="J95" s="409">
        <v>0</v>
      </c>
      <c r="K95" s="409">
        <v>0</v>
      </c>
      <c r="L95" s="410">
        <v>26800</v>
      </c>
    </row>
    <row r="96" spans="1:12">
      <c r="A96" s="407">
        <v>73</v>
      </c>
      <c r="B96" s="408">
        <v>221000</v>
      </c>
      <c r="C96" s="409">
        <v>224000</v>
      </c>
      <c r="D96" s="409">
        <v>5560</v>
      </c>
      <c r="E96" s="409">
        <v>3950</v>
      </c>
      <c r="F96" s="409">
        <v>2340</v>
      </c>
      <c r="G96" s="409">
        <v>710</v>
      </c>
      <c r="H96" s="409">
        <v>0</v>
      </c>
      <c r="I96" s="409">
        <v>0</v>
      </c>
      <c r="J96" s="409">
        <v>0</v>
      </c>
      <c r="K96" s="409">
        <v>0</v>
      </c>
      <c r="L96" s="410">
        <v>27400</v>
      </c>
    </row>
    <row r="97" spans="1:12">
      <c r="A97" s="407">
        <v>74</v>
      </c>
      <c r="B97" s="408">
        <v>224000</v>
      </c>
      <c r="C97" s="409">
        <v>227000</v>
      </c>
      <c r="D97" s="409">
        <v>5680</v>
      </c>
      <c r="E97" s="409">
        <v>4060</v>
      </c>
      <c r="F97" s="409">
        <v>2440</v>
      </c>
      <c r="G97" s="409">
        <v>830</v>
      </c>
      <c r="H97" s="409">
        <v>0</v>
      </c>
      <c r="I97" s="409">
        <v>0</v>
      </c>
      <c r="J97" s="409">
        <v>0</v>
      </c>
      <c r="K97" s="409">
        <v>0</v>
      </c>
      <c r="L97" s="410">
        <v>28400</v>
      </c>
    </row>
    <row r="98" spans="1:12">
      <c r="A98" s="407">
        <v>75</v>
      </c>
      <c r="B98" s="408">
        <v>227000</v>
      </c>
      <c r="C98" s="409">
        <v>230000</v>
      </c>
      <c r="D98" s="409">
        <v>5780</v>
      </c>
      <c r="E98" s="409">
        <v>4170</v>
      </c>
      <c r="F98" s="409">
        <v>2550</v>
      </c>
      <c r="G98" s="409">
        <v>930</v>
      </c>
      <c r="H98" s="409">
        <v>0</v>
      </c>
      <c r="I98" s="409">
        <v>0</v>
      </c>
      <c r="J98" s="409">
        <v>0</v>
      </c>
      <c r="K98" s="409">
        <v>0</v>
      </c>
      <c r="L98" s="410">
        <v>29300</v>
      </c>
    </row>
    <row r="99" spans="1:12">
      <c r="A99" s="407"/>
      <c r="B99" s="408"/>
      <c r="C99" s="409"/>
      <c r="D99" s="409"/>
      <c r="E99" s="409"/>
      <c r="F99" s="409"/>
      <c r="G99" s="409"/>
      <c r="H99" s="409"/>
      <c r="I99" s="409"/>
      <c r="J99" s="409"/>
      <c r="K99" s="409"/>
      <c r="L99" s="410"/>
    </row>
    <row r="100" spans="1:12">
      <c r="A100" s="407">
        <v>76</v>
      </c>
      <c r="B100" s="408">
        <v>230000</v>
      </c>
      <c r="C100" s="409">
        <v>233000</v>
      </c>
      <c r="D100" s="409">
        <v>5890</v>
      </c>
      <c r="E100" s="409">
        <v>4280</v>
      </c>
      <c r="F100" s="409">
        <v>2650</v>
      </c>
      <c r="G100" s="409">
        <v>1040</v>
      </c>
      <c r="H100" s="409">
        <v>0</v>
      </c>
      <c r="I100" s="409">
        <v>0</v>
      </c>
      <c r="J100" s="409">
        <v>0</v>
      </c>
      <c r="K100" s="409">
        <v>0</v>
      </c>
      <c r="L100" s="410">
        <v>30300</v>
      </c>
    </row>
    <row r="101" spans="1:12">
      <c r="A101" s="407">
        <v>77</v>
      </c>
      <c r="B101" s="408">
        <v>233000</v>
      </c>
      <c r="C101" s="409">
        <v>236000</v>
      </c>
      <c r="D101" s="409">
        <v>5990</v>
      </c>
      <c r="E101" s="409">
        <v>4380</v>
      </c>
      <c r="F101" s="409">
        <v>2770</v>
      </c>
      <c r="G101" s="409">
        <v>1140</v>
      </c>
      <c r="H101" s="409">
        <v>0</v>
      </c>
      <c r="I101" s="409">
        <v>0</v>
      </c>
      <c r="J101" s="409">
        <v>0</v>
      </c>
      <c r="K101" s="409">
        <v>0</v>
      </c>
      <c r="L101" s="410">
        <v>31300</v>
      </c>
    </row>
    <row r="102" spans="1:12">
      <c r="A102" s="407">
        <v>78</v>
      </c>
      <c r="B102" s="408">
        <v>236000</v>
      </c>
      <c r="C102" s="409">
        <v>239000</v>
      </c>
      <c r="D102" s="409">
        <v>6110</v>
      </c>
      <c r="E102" s="409">
        <v>4490</v>
      </c>
      <c r="F102" s="409">
        <v>2870</v>
      </c>
      <c r="G102" s="409">
        <v>1260</v>
      </c>
      <c r="H102" s="409">
        <v>0</v>
      </c>
      <c r="I102" s="409">
        <v>0</v>
      </c>
      <c r="J102" s="409">
        <v>0</v>
      </c>
      <c r="K102" s="409">
        <v>0</v>
      </c>
      <c r="L102" s="410">
        <v>32400</v>
      </c>
    </row>
    <row r="103" spans="1:12">
      <c r="A103" s="407">
        <v>79</v>
      </c>
      <c r="B103" s="408">
        <v>239000</v>
      </c>
      <c r="C103" s="409">
        <v>242000</v>
      </c>
      <c r="D103" s="409">
        <v>6210</v>
      </c>
      <c r="E103" s="409">
        <v>4590</v>
      </c>
      <c r="F103" s="409">
        <v>2980</v>
      </c>
      <c r="G103" s="409">
        <v>1360</v>
      </c>
      <c r="H103" s="409">
        <v>0</v>
      </c>
      <c r="I103" s="409">
        <v>0</v>
      </c>
      <c r="J103" s="409">
        <v>0</v>
      </c>
      <c r="K103" s="409">
        <v>0</v>
      </c>
      <c r="L103" s="410">
        <v>33400</v>
      </c>
    </row>
    <row r="104" spans="1:12">
      <c r="A104" s="407">
        <v>80</v>
      </c>
      <c r="B104" s="408">
        <v>242000</v>
      </c>
      <c r="C104" s="409">
        <v>245000</v>
      </c>
      <c r="D104" s="409">
        <v>6320</v>
      </c>
      <c r="E104" s="409">
        <v>4710</v>
      </c>
      <c r="F104" s="409">
        <v>3080</v>
      </c>
      <c r="G104" s="409">
        <v>1470</v>
      </c>
      <c r="H104" s="409">
        <v>0</v>
      </c>
      <c r="I104" s="409">
        <v>0</v>
      </c>
      <c r="J104" s="409">
        <v>0</v>
      </c>
      <c r="K104" s="409">
        <v>0</v>
      </c>
      <c r="L104" s="410">
        <v>34400</v>
      </c>
    </row>
    <row r="105" spans="1:12">
      <c r="A105" s="407"/>
      <c r="B105" s="408"/>
      <c r="C105" s="409"/>
      <c r="D105" s="409"/>
      <c r="E105" s="409"/>
      <c r="F105" s="409"/>
      <c r="G105" s="409"/>
      <c r="H105" s="409"/>
      <c r="I105" s="409"/>
      <c r="J105" s="409"/>
      <c r="K105" s="409"/>
      <c r="L105" s="410"/>
    </row>
    <row r="106" spans="1:12">
      <c r="A106" s="407">
        <v>81</v>
      </c>
      <c r="B106" s="408">
        <v>245000</v>
      </c>
      <c r="C106" s="409">
        <v>248000</v>
      </c>
      <c r="D106" s="409">
        <v>6420</v>
      </c>
      <c r="E106" s="409">
        <v>4810</v>
      </c>
      <c r="F106" s="409">
        <v>3200</v>
      </c>
      <c r="G106" s="409">
        <v>1570</v>
      </c>
      <c r="H106" s="409">
        <v>0</v>
      </c>
      <c r="I106" s="409">
        <v>0</v>
      </c>
      <c r="J106" s="409">
        <v>0</v>
      </c>
      <c r="K106" s="409">
        <v>0</v>
      </c>
      <c r="L106" s="410">
        <v>35400</v>
      </c>
    </row>
    <row r="107" spans="1:12">
      <c r="A107" s="407">
        <v>82</v>
      </c>
      <c r="B107" s="408">
        <v>248000</v>
      </c>
      <c r="C107" s="409">
        <v>251000</v>
      </c>
      <c r="D107" s="409">
        <v>6530</v>
      </c>
      <c r="E107" s="409">
        <v>4920</v>
      </c>
      <c r="F107" s="409">
        <v>3300</v>
      </c>
      <c r="G107" s="409">
        <v>1680</v>
      </c>
      <c r="H107" s="409">
        <v>0</v>
      </c>
      <c r="I107" s="409">
        <v>0</v>
      </c>
      <c r="J107" s="409">
        <v>0</v>
      </c>
      <c r="K107" s="409">
        <v>0</v>
      </c>
      <c r="L107" s="410">
        <v>36400</v>
      </c>
    </row>
    <row r="108" spans="1:12">
      <c r="A108" s="407">
        <v>83</v>
      </c>
      <c r="B108" s="408">
        <v>251000</v>
      </c>
      <c r="C108" s="409">
        <v>254000</v>
      </c>
      <c r="D108" s="409">
        <v>6640</v>
      </c>
      <c r="E108" s="409">
        <v>5020</v>
      </c>
      <c r="F108" s="409">
        <v>3410</v>
      </c>
      <c r="G108" s="409">
        <v>1790</v>
      </c>
      <c r="H108" s="409">
        <v>170</v>
      </c>
      <c r="I108" s="409">
        <v>0</v>
      </c>
      <c r="J108" s="409">
        <v>0</v>
      </c>
      <c r="K108" s="409">
        <v>0</v>
      </c>
      <c r="L108" s="410">
        <v>37500</v>
      </c>
    </row>
    <row r="109" spans="1:12">
      <c r="A109" s="407">
        <v>84</v>
      </c>
      <c r="B109" s="408">
        <v>254000</v>
      </c>
      <c r="C109" s="409">
        <v>257000</v>
      </c>
      <c r="D109" s="409">
        <v>6750</v>
      </c>
      <c r="E109" s="409">
        <v>5140</v>
      </c>
      <c r="F109" s="409">
        <v>3510</v>
      </c>
      <c r="G109" s="409">
        <v>1900</v>
      </c>
      <c r="H109" s="409">
        <v>290</v>
      </c>
      <c r="I109" s="409">
        <v>0</v>
      </c>
      <c r="J109" s="409">
        <v>0</v>
      </c>
      <c r="K109" s="409">
        <v>0</v>
      </c>
      <c r="L109" s="410">
        <v>38500</v>
      </c>
    </row>
    <row r="110" spans="1:12">
      <c r="A110" s="407">
        <v>85</v>
      </c>
      <c r="B110" s="408">
        <v>257000</v>
      </c>
      <c r="C110" s="409">
        <v>260000</v>
      </c>
      <c r="D110" s="409">
        <v>6850</v>
      </c>
      <c r="E110" s="409">
        <v>5240</v>
      </c>
      <c r="F110" s="409">
        <v>3620</v>
      </c>
      <c r="G110" s="409">
        <v>2000</v>
      </c>
      <c r="H110" s="409">
        <v>390</v>
      </c>
      <c r="I110" s="409">
        <v>0</v>
      </c>
      <c r="J110" s="409">
        <v>0</v>
      </c>
      <c r="K110" s="409">
        <v>0</v>
      </c>
      <c r="L110" s="410">
        <v>39400</v>
      </c>
    </row>
    <row r="111" spans="1:12">
      <c r="A111" s="407"/>
      <c r="B111" s="408"/>
      <c r="C111" s="409"/>
      <c r="D111" s="409"/>
      <c r="E111" s="409"/>
      <c r="F111" s="409"/>
      <c r="G111" s="409"/>
      <c r="H111" s="409"/>
      <c r="I111" s="409"/>
      <c r="J111" s="409"/>
      <c r="K111" s="409"/>
      <c r="L111" s="410"/>
    </row>
    <row r="112" spans="1:12">
      <c r="A112" s="407">
        <v>86</v>
      </c>
      <c r="B112" s="408">
        <v>260000</v>
      </c>
      <c r="C112" s="409">
        <v>263000</v>
      </c>
      <c r="D112" s="409">
        <v>6960</v>
      </c>
      <c r="E112" s="409">
        <v>5350</v>
      </c>
      <c r="F112" s="409">
        <v>3730</v>
      </c>
      <c r="G112" s="409">
        <v>2110</v>
      </c>
      <c r="H112" s="409">
        <v>500</v>
      </c>
      <c r="I112" s="409">
        <v>0</v>
      </c>
      <c r="J112" s="409">
        <v>0</v>
      </c>
      <c r="K112" s="409">
        <v>0</v>
      </c>
      <c r="L112" s="410">
        <v>40400</v>
      </c>
    </row>
    <row r="113" spans="1:12">
      <c r="A113" s="407">
        <v>87</v>
      </c>
      <c r="B113" s="408">
        <v>263000</v>
      </c>
      <c r="C113" s="409">
        <v>266000</v>
      </c>
      <c r="D113" s="409">
        <v>7070</v>
      </c>
      <c r="E113" s="409">
        <v>5450</v>
      </c>
      <c r="F113" s="409">
        <v>3840</v>
      </c>
      <c r="G113" s="409">
        <v>2220</v>
      </c>
      <c r="H113" s="409">
        <v>600</v>
      </c>
      <c r="I113" s="409">
        <v>0</v>
      </c>
      <c r="J113" s="409">
        <v>0</v>
      </c>
      <c r="K113" s="409">
        <v>0</v>
      </c>
      <c r="L113" s="410">
        <v>41500</v>
      </c>
    </row>
    <row r="114" spans="1:12">
      <c r="A114" s="407">
        <v>88</v>
      </c>
      <c r="B114" s="408">
        <v>266000</v>
      </c>
      <c r="C114" s="409">
        <v>269000</v>
      </c>
      <c r="D114" s="409">
        <v>7180</v>
      </c>
      <c r="E114" s="409">
        <v>5560</v>
      </c>
      <c r="F114" s="409">
        <v>3940</v>
      </c>
      <c r="G114" s="409">
        <v>2330</v>
      </c>
      <c r="H114" s="409">
        <v>710</v>
      </c>
      <c r="I114" s="409">
        <v>0</v>
      </c>
      <c r="J114" s="409">
        <v>0</v>
      </c>
      <c r="K114" s="409">
        <v>0</v>
      </c>
      <c r="L114" s="410">
        <v>42500</v>
      </c>
    </row>
    <row r="115" spans="1:12">
      <c r="A115" s="407">
        <v>89</v>
      </c>
      <c r="B115" s="408">
        <v>269000</v>
      </c>
      <c r="C115" s="409">
        <v>272000</v>
      </c>
      <c r="D115" s="409">
        <v>7280</v>
      </c>
      <c r="E115" s="409">
        <v>5670</v>
      </c>
      <c r="F115" s="409">
        <v>4050</v>
      </c>
      <c r="G115" s="409">
        <v>2430</v>
      </c>
      <c r="H115" s="409">
        <v>820</v>
      </c>
      <c r="I115" s="409">
        <v>0</v>
      </c>
      <c r="J115" s="409">
        <v>0</v>
      </c>
      <c r="K115" s="409">
        <v>0</v>
      </c>
      <c r="L115" s="410">
        <v>43500</v>
      </c>
    </row>
    <row r="116" spans="1:12">
      <c r="A116" s="407">
        <v>90</v>
      </c>
      <c r="B116" s="408">
        <v>272000</v>
      </c>
      <c r="C116" s="409">
        <v>275000</v>
      </c>
      <c r="D116" s="409">
        <v>7390</v>
      </c>
      <c r="E116" s="409">
        <v>5780</v>
      </c>
      <c r="F116" s="409">
        <v>4160</v>
      </c>
      <c r="G116" s="409">
        <v>2540</v>
      </c>
      <c r="H116" s="409">
        <v>930</v>
      </c>
      <c r="I116" s="409">
        <v>0</v>
      </c>
      <c r="J116" s="409">
        <v>0</v>
      </c>
      <c r="K116" s="409">
        <v>0</v>
      </c>
      <c r="L116" s="410">
        <v>44500</v>
      </c>
    </row>
    <row r="117" spans="1:12">
      <c r="A117" s="407"/>
      <c r="B117" s="408"/>
      <c r="C117" s="409"/>
      <c r="D117" s="409"/>
      <c r="E117" s="409"/>
      <c r="F117" s="409"/>
      <c r="G117" s="409"/>
      <c r="H117" s="409"/>
      <c r="I117" s="409"/>
      <c r="J117" s="409"/>
      <c r="K117" s="409"/>
      <c r="L117" s="410"/>
    </row>
    <row r="118" spans="1:12">
      <c r="A118" s="407">
        <v>91</v>
      </c>
      <c r="B118" s="408">
        <v>275000</v>
      </c>
      <c r="C118" s="409">
        <v>278000</v>
      </c>
      <c r="D118" s="409">
        <v>7490</v>
      </c>
      <c r="E118" s="409">
        <v>5880</v>
      </c>
      <c r="F118" s="409">
        <v>4270</v>
      </c>
      <c r="G118" s="409">
        <v>2640</v>
      </c>
      <c r="H118" s="409">
        <v>1030</v>
      </c>
      <c r="I118" s="409">
        <v>0</v>
      </c>
      <c r="J118" s="409">
        <v>0</v>
      </c>
      <c r="K118" s="409">
        <v>0</v>
      </c>
      <c r="L118" s="410">
        <v>45500</v>
      </c>
    </row>
    <row r="119" spans="1:12">
      <c r="A119" s="407">
        <v>92</v>
      </c>
      <c r="B119" s="408">
        <v>278000</v>
      </c>
      <c r="C119" s="409">
        <v>281000</v>
      </c>
      <c r="D119" s="409">
        <v>7610</v>
      </c>
      <c r="E119" s="409">
        <v>5990</v>
      </c>
      <c r="F119" s="409">
        <v>4370</v>
      </c>
      <c r="G119" s="409">
        <v>2760</v>
      </c>
      <c r="H119" s="409">
        <v>1140</v>
      </c>
      <c r="I119" s="409">
        <v>0</v>
      </c>
      <c r="J119" s="409">
        <v>0</v>
      </c>
      <c r="K119" s="409">
        <v>0</v>
      </c>
      <c r="L119" s="410">
        <v>46600</v>
      </c>
    </row>
    <row r="120" spans="1:12">
      <c r="A120" s="407">
        <v>93</v>
      </c>
      <c r="B120" s="408">
        <v>281000</v>
      </c>
      <c r="C120" s="409">
        <v>284000</v>
      </c>
      <c r="D120" s="409">
        <v>7710</v>
      </c>
      <c r="E120" s="409">
        <v>6100</v>
      </c>
      <c r="F120" s="409">
        <v>4480</v>
      </c>
      <c r="G120" s="409">
        <v>2860</v>
      </c>
      <c r="H120" s="409">
        <v>1250</v>
      </c>
      <c r="I120" s="409">
        <v>0</v>
      </c>
      <c r="J120" s="409">
        <v>0</v>
      </c>
      <c r="K120" s="409">
        <v>0</v>
      </c>
      <c r="L120" s="410">
        <v>47600</v>
      </c>
    </row>
    <row r="121" spans="1:12">
      <c r="A121" s="407">
        <v>94</v>
      </c>
      <c r="B121" s="408">
        <v>284000</v>
      </c>
      <c r="C121" s="409">
        <v>287000</v>
      </c>
      <c r="D121" s="409">
        <v>7820</v>
      </c>
      <c r="E121" s="409">
        <v>6210</v>
      </c>
      <c r="F121" s="409">
        <v>4580</v>
      </c>
      <c r="G121" s="409">
        <v>2970</v>
      </c>
      <c r="H121" s="409">
        <v>1360</v>
      </c>
      <c r="I121" s="409">
        <v>0</v>
      </c>
      <c r="J121" s="409">
        <v>0</v>
      </c>
      <c r="K121" s="409">
        <v>0</v>
      </c>
      <c r="L121" s="410">
        <v>48600</v>
      </c>
    </row>
    <row r="122" spans="1:12">
      <c r="A122" s="407">
        <v>95</v>
      </c>
      <c r="B122" s="408">
        <v>287000</v>
      </c>
      <c r="C122" s="409">
        <v>290000</v>
      </c>
      <c r="D122" s="409">
        <v>7920</v>
      </c>
      <c r="E122" s="409">
        <v>6310</v>
      </c>
      <c r="F122" s="409">
        <v>4700</v>
      </c>
      <c r="G122" s="409">
        <v>3070</v>
      </c>
      <c r="H122" s="409">
        <v>1460</v>
      </c>
      <c r="I122" s="409">
        <v>0</v>
      </c>
      <c r="J122" s="409">
        <v>0</v>
      </c>
      <c r="K122" s="409">
        <v>0</v>
      </c>
      <c r="L122" s="410">
        <v>49700</v>
      </c>
    </row>
    <row r="123" spans="1:12" ht="13.8" thickBot="1">
      <c r="A123" s="407"/>
      <c r="B123" s="411"/>
      <c r="C123" s="412"/>
      <c r="D123" s="412"/>
      <c r="E123" s="412"/>
      <c r="F123" s="412"/>
      <c r="G123" s="412"/>
      <c r="H123" s="412"/>
      <c r="I123" s="412"/>
      <c r="J123" s="412"/>
      <c r="K123" s="412"/>
      <c r="L123" s="413"/>
    </row>
    <row r="124" spans="1:12">
      <c r="A124" s="407">
        <v>96</v>
      </c>
      <c r="B124" s="408">
        <v>290000</v>
      </c>
      <c r="C124" s="409">
        <v>293000</v>
      </c>
      <c r="D124" s="409">
        <v>8040</v>
      </c>
      <c r="E124" s="409">
        <v>6420</v>
      </c>
      <c r="F124" s="409">
        <v>4800</v>
      </c>
      <c r="G124" s="409">
        <v>3190</v>
      </c>
      <c r="H124" s="409">
        <v>1570</v>
      </c>
      <c r="I124" s="409">
        <v>0</v>
      </c>
      <c r="J124" s="409">
        <v>0</v>
      </c>
      <c r="K124" s="409">
        <v>0</v>
      </c>
      <c r="L124" s="410">
        <v>50900</v>
      </c>
    </row>
    <row r="125" spans="1:12">
      <c r="A125" s="407">
        <v>97</v>
      </c>
      <c r="B125" s="408">
        <v>293000</v>
      </c>
      <c r="C125" s="409">
        <v>296000</v>
      </c>
      <c r="D125" s="409">
        <v>8140</v>
      </c>
      <c r="E125" s="409">
        <v>6520</v>
      </c>
      <c r="F125" s="409">
        <v>4910</v>
      </c>
      <c r="G125" s="409">
        <v>3290</v>
      </c>
      <c r="H125" s="409">
        <v>1670</v>
      </c>
      <c r="I125" s="409">
        <v>0</v>
      </c>
      <c r="J125" s="409">
        <v>0</v>
      </c>
      <c r="K125" s="409">
        <v>0</v>
      </c>
      <c r="L125" s="410">
        <v>52100</v>
      </c>
    </row>
    <row r="126" spans="1:12">
      <c r="A126" s="407">
        <v>98</v>
      </c>
      <c r="B126" s="408">
        <v>296000</v>
      </c>
      <c r="C126" s="409">
        <v>299000</v>
      </c>
      <c r="D126" s="409">
        <v>8250</v>
      </c>
      <c r="E126" s="409">
        <v>6640</v>
      </c>
      <c r="F126" s="409">
        <v>5010</v>
      </c>
      <c r="G126" s="409">
        <v>3400</v>
      </c>
      <c r="H126" s="409">
        <v>1790</v>
      </c>
      <c r="I126" s="409">
        <v>160</v>
      </c>
      <c r="J126" s="409">
        <v>0</v>
      </c>
      <c r="K126" s="409">
        <v>0</v>
      </c>
      <c r="L126" s="410">
        <v>52900</v>
      </c>
    </row>
    <row r="127" spans="1:12">
      <c r="A127" s="407">
        <v>99</v>
      </c>
      <c r="B127" s="408">
        <v>299000</v>
      </c>
      <c r="C127" s="409">
        <v>302000</v>
      </c>
      <c r="D127" s="409">
        <v>8420</v>
      </c>
      <c r="E127" s="409">
        <v>6740</v>
      </c>
      <c r="F127" s="409">
        <v>5130</v>
      </c>
      <c r="G127" s="409">
        <v>3510</v>
      </c>
      <c r="H127" s="409">
        <v>1890</v>
      </c>
      <c r="I127" s="409">
        <v>280</v>
      </c>
      <c r="J127" s="409">
        <v>0</v>
      </c>
      <c r="K127" s="409">
        <v>0</v>
      </c>
      <c r="L127" s="410">
        <v>53700</v>
      </c>
    </row>
    <row r="128" spans="1:12">
      <c r="A128" s="407">
        <v>100</v>
      </c>
      <c r="B128" s="408">
        <v>302000</v>
      </c>
      <c r="C128" s="409">
        <v>305000</v>
      </c>
      <c r="D128" s="409">
        <v>8670</v>
      </c>
      <c r="E128" s="409">
        <v>6860</v>
      </c>
      <c r="F128" s="409">
        <v>5250</v>
      </c>
      <c r="G128" s="409">
        <v>3630</v>
      </c>
      <c r="H128" s="409">
        <v>2010</v>
      </c>
      <c r="I128" s="409">
        <v>400</v>
      </c>
      <c r="J128" s="409">
        <v>0</v>
      </c>
      <c r="K128" s="409">
        <v>0</v>
      </c>
      <c r="L128" s="410">
        <v>54500</v>
      </c>
    </row>
    <row r="129" spans="1:12">
      <c r="A129" s="407"/>
      <c r="B129" s="408"/>
      <c r="C129" s="409"/>
      <c r="D129" s="409"/>
      <c r="E129" s="409"/>
      <c r="F129" s="409"/>
      <c r="G129" s="409"/>
      <c r="H129" s="409"/>
      <c r="I129" s="409"/>
      <c r="J129" s="409"/>
      <c r="K129" s="409"/>
      <c r="L129" s="410"/>
    </row>
    <row r="130" spans="1:12">
      <c r="A130" s="407">
        <v>101</v>
      </c>
      <c r="B130" s="408">
        <v>305000</v>
      </c>
      <c r="C130" s="409">
        <v>308000</v>
      </c>
      <c r="D130" s="409">
        <v>8910</v>
      </c>
      <c r="E130" s="409">
        <v>6980</v>
      </c>
      <c r="F130" s="409">
        <v>5370</v>
      </c>
      <c r="G130" s="409">
        <v>3760</v>
      </c>
      <c r="H130" s="409">
        <v>2130</v>
      </c>
      <c r="I130" s="409">
        <v>520</v>
      </c>
      <c r="J130" s="409">
        <v>0</v>
      </c>
      <c r="K130" s="409">
        <v>0</v>
      </c>
      <c r="L130" s="410">
        <v>55200</v>
      </c>
    </row>
    <row r="131" spans="1:12">
      <c r="A131" s="407">
        <v>102</v>
      </c>
      <c r="B131" s="408">
        <v>308000</v>
      </c>
      <c r="C131" s="409">
        <v>311000</v>
      </c>
      <c r="D131" s="409">
        <v>9160</v>
      </c>
      <c r="E131" s="409">
        <v>7110</v>
      </c>
      <c r="F131" s="409">
        <v>5490</v>
      </c>
      <c r="G131" s="409">
        <v>3880</v>
      </c>
      <c r="H131" s="409">
        <v>2260</v>
      </c>
      <c r="I131" s="409">
        <v>640</v>
      </c>
      <c r="J131" s="409">
        <v>0</v>
      </c>
      <c r="K131" s="409">
        <v>0</v>
      </c>
      <c r="L131" s="410">
        <v>56100</v>
      </c>
    </row>
    <row r="132" spans="1:12">
      <c r="A132" s="407">
        <v>103</v>
      </c>
      <c r="B132" s="408">
        <v>311000</v>
      </c>
      <c r="C132" s="409">
        <v>314000</v>
      </c>
      <c r="D132" s="409">
        <v>9400</v>
      </c>
      <c r="E132" s="409">
        <v>7230</v>
      </c>
      <c r="F132" s="409">
        <v>5620</v>
      </c>
      <c r="G132" s="409">
        <v>4000</v>
      </c>
      <c r="H132" s="409">
        <v>2380</v>
      </c>
      <c r="I132" s="409">
        <v>770</v>
      </c>
      <c r="J132" s="409">
        <v>0</v>
      </c>
      <c r="K132" s="409">
        <v>0</v>
      </c>
      <c r="L132" s="410">
        <v>56900</v>
      </c>
    </row>
    <row r="133" spans="1:12">
      <c r="A133" s="407">
        <v>104</v>
      </c>
      <c r="B133" s="408">
        <v>314000</v>
      </c>
      <c r="C133" s="409">
        <v>317000</v>
      </c>
      <c r="D133" s="409">
        <v>9650</v>
      </c>
      <c r="E133" s="409">
        <v>7350</v>
      </c>
      <c r="F133" s="409">
        <v>5740</v>
      </c>
      <c r="G133" s="409">
        <v>4120</v>
      </c>
      <c r="H133" s="409">
        <v>2500</v>
      </c>
      <c r="I133" s="409">
        <v>890</v>
      </c>
      <c r="J133" s="409">
        <v>0</v>
      </c>
      <c r="K133" s="409">
        <v>0</v>
      </c>
      <c r="L133" s="410">
        <v>57800</v>
      </c>
    </row>
    <row r="134" spans="1:12">
      <c r="A134" s="407">
        <v>105</v>
      </c>
      <c r="B134" s="408">
        <v>317000</v>
      </c>
      <c r="C134" s="409">
        <v>320000</v>
      </c>
      <c r="D134" s="409">
        <v>9890</v>
      </c>
      <c r="E134" s="409">
        <v>7470</v>
      </c>
      <c r="F134" s="409">
        <v>5860</v>
      </c>
      <c r="G134" s="409">
        <v>4250</v>
      </c>
      <c r="H134" s="409">
        <v>2620</v>
      </c>
      <c r="I134" s="409">
        <v>1010</v>
      </c>
      <c r="J134" s="409">
        <v>0</v>
      </c>
      <c r="K134" s="409">
        <v>0</v>
      </c>
      <c r="L134" s="410">
        <v>58800</v>
      </c>
    </row>
    <row r="135" spans="1:12">
      <c r="A135" s="407"/>
      <c r="B135" s="408"/>
      <c r="C135" s="409"/>
      <c r="D135" s="409"/>
      <c r="E135" s="409"/>
      <c r="F135" s="409"/>
      <c r="G135" s="409"/>
      <c r="H135" s="409"/>
      <c r="I135" s="409"/>
      <c r="J135" s="409"/>
      <c r="K135" s="409"/>
      <c r="L135" s="410"/>
    </row>
    <row r="136" spans="1:12">
      <c r="A136" s="407">
        <v>106</v>
      </c>
      <c r="B136" s="408">
        <v>320000</v>
      </c>
      <c r="C136" s="409">
        <v>323000</v>
      </c>
      <c r="D136" s="409">
        <v>10140</v>
      </c>
      <c r="E136" s="409">
        <v>7600</v>
      </c>
      <c r="F136" s="409">
        <v>5980</v>
      </c>
      <c r="G136" s="409">
        <v>4370</v>
      </c>
      <c r="H136" s="409">
        <v>2750</v>
      </c>
      <c r="I136" s="409">
        <v>1130</v>
      </c>
      <c r="J136" s="409">
        <v>0</v>
      </c>
      <c r="K136" s="409">
        <v>0</v>
      </c>
      <c r="L136" s="410">
        <v>59800</v>
      </c>
    </row>
    <row r="137" spans="1:12">
      <c r="A137" s="407">
        <v>107</v>
      </c>
      <c r="B137" s="408">
        <v>323000</v>
      </c>
      <c r="C137" s="409">
        <v>326000</v>
      </c>
      <c r="D137" s="409">
        <v>10380</v>
      </c>
      <c r="E137" s="409">
        <v>7720</v>
      </c>
      <c r="F137" s="409">
        <v>6110</v>
      </c>
      <c r="G137" s="409">
        <v>4490</v>
      </c>
      <c r="H137" s="409">
        <v>2870</v>
      </c>
      <c r="I137" s="409">
        <v>1260</v>
      </c>
      <c r="J137" s="409">
        <v>0</v>
      </c>
      <c r="K137" s="409">
        <v>0</v>
      </c>
      <c r="L137" s="410">
        <v>60900</v>
      </c>
    </row>
    <row r="138" spans="1:12">
      <c r="A138" s="407">
        <v>108</v>
      </c>
      <c r="B138" s="408">
        <v>326000</v>
      </c>
      <c r="C138" s="409">
        <v>329000</v>
      </c>
      <c r="D138" s="409">
        <v>10630</v>
      </c>
      <c r="E138" s="409">
        <v>7840</v>
      </c>
      <c r="F138" s="409">
        <v>6230</v>
      </c>
      <c r="G138" s="409">
        <v>4610</v>
      </c>
      <c r="H138" s="409">
        <v>2990</v>
      </c>
      <c r="I138" s="409">
        <v>1380</v>
      </c>
      <c r="J138" s="409">
        <v>0</v>
      </c>
      <c r="K138" s="409">
        <v>0</v>
      </c>
      <c r="L138" s="410">
        <v>61900</v>
      </c>
    </row>
    <row r="139" spans="1:12">
      <c r="A139" s="407">
        <v>109</v>
      </c>
      <c r="B139" s="414">
        <v>329000</v>
      </c>
      <c r="C139" s="415">
        <v>332000</v>
      </c>
      <c r="D139" s="415">
        <v>10870</v>
      </c>
      <c r="E139" s="415">
        <v>7960</v>
      </c>
      <c r="F139" s="415">
        <v>6350</v>
      </c>
      <c r="G139" s="415">
        <v>4740</v>
      </c>
      <c r="H139" s="415">
        <v>3110</v>
      </c>
      <c r="I139" s="415">
        <v>1500</v>
      </c>
      <c r="J139" s="415">
        <v>0</v>
      </c>
      <c r="K139" s="415">
        <v>0</v>
      </c>
      <c r="L139" s="416">
        <v>62900</v>
      </c>
    </row>
    <row r="140" spans="1:12">
      <c r="A140" s="407">
        <v>110</v>
      </c>
      <c r="B140" s="414">
        <v>332000</v>
      </c>
      <c r="C140" s="415">
        <v>335000</v>
      </c>
      <c r="D140" s="415">
        <v>11120</v>
      </c>
      <c r="E140" s="415">
        <v>8090</v>
      </c>
      <c r="F140" s="415">
        <v>6470</v>
      </c>
      <c r="G140" s="415">
        <v>4860</v>
      </c>
      <c r="H140" s="415">
        <v>3240</v>
      </c>
      <c r="I140" s="415">
        <v>1620</v>
      </c>
      <c r="J140" s="415">
        <v>0</v>
      </c>
      <c r="K140" s="415">
        <v>0</v>
      </c>
      <c r="L140" s="416">
        <v>63900</v>
      </c>
    </row>
    <row r="141" spans="1:12">
      <c r="A141" s="407"/>
      <c r="B141" s="414"/>
      <c r="C141" s="415"/>
      <c r="D141" s="415"/>
      <c r="E141" s="415"/>
      <c r="F141" s="415"/>
      <c r="G141" s="415"/>
      <c r="H141" s="415"/>
      <c r="I141" s="415"/>
      <c r="J141" s="415"/>
      <c r="K141" s="415"/>
      <c r="L141" s="416"/>
    </row>
    <row r="142" spans="1:12">
      <c r="A142" s="407">
        <v>111</v>
      </c>
      <c r="B142" s="414">
        <v>335000</v>
      </c>
      <c r="C142" s="415">
        <v>338000</v>
      </c>
      <c r="D142" s="415">
        <v>11360</v>
      </c>
      <c r="E142" s="415">
        <v>8210</v>
      </c>
      <c r="F142" s="415">
        <v>6600</v>
      </c>
      <c r="G142" s="415">
        <v>4980</v>
      </c>
      <c r="H142" s="415">
        <v>3360</v>
      </c>
      <c r="I142" s="415">
        <v>1750</v>
      </c>
      <c r="J142" s="415">
        <v>130</v>
      </c>
      <c r="K142" s="415">
        <v>0</v>
      </c>
      <c r="L142" s="416">
        <v>64900</v>
      </c>
    </row>
    <row r="143" spans="1:12">
      <c r="A143" s="407">
        <v>112</v>
      </c>
      <c r="B143" s="414">
        <v>338000</v>
      </c>
      <c r="C143" s="415">
        <v>341000</v>
      </c>
      <c r="D143" s="415">
        <v>11610</v>
      </c>
      <c r="E143" s="415">
        <v>8370</v>
      </c>
      <c r="F143" s="415">
        <v>6720</v>
      </c>
      <c r="G143" s="415">
        <v>5110</v>
      </c>
      <c r="H143" s="415">
        <v>3480</v>
      </c>
      <c r="I143" s="415">
        <v>1870</v>
      </c>
      <c r="J143" s="415">
        <v>260</v>
      </c>
      <c r="K143" s="415">
        <v>0</v>
      </c>
      <c r="L143" s="416">
        <v>66000</v>
      </c>
    </row>
    <row r="144" spans="1:12">
      <c r="A144" s="407">
        <v>113</v>
      </c>
      <c r="B144" s="414">
        <v>341000</v>
      </c>
      <c r="C144" s="415">
        <v>344000</v>
      </c>
      <c r="D144" s="415">
        <v>11850</v>
      </c>
      <c r="E144" s="415">
        <v>8620</v>
      </c>
      <c r="F144" s="415">
        <v>6840</v>
      </c>
      <c r="G144" s="415">
        <v>5230</v>
      </c>
      <c r="H144" s="415">
        <v>3600</v>
      </c>
      <c r="I144" s="415">
        <v>1990</v>
      </c>
      <c r="J144" s="415">
        <v>380</v>
      </c>
      <c r="K144" s="415">
        <v>0</v>
      </c>
      <c r="L144" s="416">
        <v>67000</v>
      </c>
    </row>
    <row r="145" spans="1:12">
      <c r="A145" s="407">
        <v>114</v>
      </c>
      <c r="B145" s="414">
        <v>344000</v>
      </c>
      <c r="C145" s="415">
        <v>347000</v>
      </c>
      <c r="D145" s="415">
        <v>12100</v>
      </c>
      <c r="E145" s="415">
        <v>8860</v>
      </c>
      <c r="F145" s="415">
        <v>6960</v>
      </c>
      <c r="G145" s="415">
        <v>5350</v>
      </c>
      <c r="H145" s="415">
        <v>3730</v>
      </c>
      <c r="I145" s="415">
        <v>2110</v>
      </c>
      <c r="J145" s="415">
        <v>500</v>
      </c>
      <c r="K145" s="415">
        <v>0</v>
      </c>
      <c r="L145" s="416">
        <v>68000</v>
      </c>
    </row>
    <row r="146" spans="1:12">
      <c r="A146" s="407">
        <v>115</v>
      </c>
      <c r="B146" s="414">
        <v>347000</v>
      </c>
      <c r="C146" s="415">
        <v>350000</v>
      </c>
      <c r="D146" s="415">
        <v>12340</v>
      </c>
      <c r="E146" s="415">
        <v>9110</v>
      </c>
      <c r="F146" s="415">
        <v>7090</v>
      </c>
      <c r="G146" s="415">
        <v>5470</v>
      </c>
      <c r="H146" s="415">
        <v>3850</v>
      </c>
      <c r="I146" s="415">
        <v>2240</v>
      </c>
      <c r="J146" s="415">
        <v>620</v>
      </c>
      <c r="K146" s="415">
        <v>0</v>
      </c>
      <c r="L146" s="416">
        <v>69000</v>
      </c>
    </row>
    <row r="147" spans="1:12">
      <c r="A147" s="407"/>
      <c r="B147" s="414"/>
      <c r="C147" s="415"/>
      <c r="D147" s="415"/>
      <c r="E147" s="415"/>
      <c r="F147" s="415"/>
      <c r="G147" s="415"/>
      <c r="H147" s="415"/>
      <c r="I147" s="415"/>
      <c r="J147" s="415"/>
      <c r="K147" s="415"/>
      <c r="L147" s="416"/>
    </row>
    <row r="148" spans="1:12">
      <c r="A148" s="407">
        <v>116</v>
      </c>
      <c r="B148" s="414">
        <v>350000</v>
      </c>
      <c r="C148" s="415">
        <v>353000</v>
      </c>
      <c r="D148" s="415">
        <v>12590</v>
      </c>
      <c r="E148" s="415">
        <v>9350</v>
      </c>
      <c r="F148" s="415">
        <v>7210</v>
      </c>
      <c r="G148" s="415">
        <v>5600</v>
      </c>
      <c r="H148" s="415">
        <v>3970</v>
      </c>
      <c r="I148" s="415">
        <v>2360</v>
      </c>
      <c r="J148" s="415">
        <v>750</v>
      </c>
      <c r="K148" s="415">
        <v>0</v>
      </c>
      <c r="L148" s="416">
        <v>70000</v>
      </c>
    </row>
    <row r="149" spans="1:12">
      <c r="A149" s="407">
        <v>117</v>
      </c>
      <c r="B149" s="414">
        <v>353000</v>
      </c>
      <c r="C149" s="415">
        <v>356000</v>
      </c>
      <c r="D149" s="415">
        <v>12830</v>
      </c>
      <c r="E149" s="415">
        <v>9600</v>
      </c>
      <c r="F149" s="415">
        <v>7330</v>
      </c>
      <c r="G149" s="415">
        <v>5720</v>
      </c>
      <c r="H149" s="415">
        <v>4090</v>
      </c>
      <c r="I149" s="415">
        <v>2480</v>
      </c>
      <c r="J149" s="415">
        <v>870</v>
      </c>
      <c r="K149" s="415">
        <v>0</v>
      </c>
      <c r="L149" s="416">
        <v>71100</v>
      </c>
    </row>
    <row r="150" spans="1:12">
      <c r="A150" s="407">
        <v>118</v>
      </c>
      <c r="B150" s="414">
        <v>356000</v>
      </c>
      <c r="C150" s="415">
        <v>359000</v>
      </c>
      <c r="D150" s="415">
        <v>13080</v>
      </c>
      <c r="E150" s="415">
        <v>9840</v>
      </c>
      <c r="F150" s="415">
        <v>7450</v>
      </c>
      <c r="G150" s="415">
        <v>5840</v>
      </c>
      <c r="H150" s="415">
        <v>4220</v>
      </c>
      <c r="I150" s="415">
        <v>2600</v>
      </c>
      <c r="J150" s="415">
        <v>990</v>
      </c>
      <c r="K150" s="415">
        <v>0</v>
      </c>
      <c r="L150" s="416">
        <v>72100</v>
      </c>
    </row>
    <row r="151" spans="1:12">
      <c r="A151" s="407">
        <v>119</v>
      </c>
      <c r="B151" s="414">
        <v>359000</v>
      </c>
      <c r="C151" s="415">
        <v>362000</v>
      </c>
      <c r="D151" s="415">
        <v>13320</v>
      </c>
      <c r="E151" s="415">
        <v>10090</v>
      </c>
      <c r="F151" s="415">
        <v>7580</v>
      </c>
      <c r="G151" s="415">
        <v>5960</v>
      </c>
      <c r="H151" s="415">
        <v>4340</v>
      </c>
      <c r="I151" s="415">
        <v>2730</v>
      </c>
      <c r="J151" s="415">
        <v>1110</v>
      </c>
      <c r="K151" s="415">
        <v>0</v>
      </c>
      <c r="L151" s="416">
        <v>73100</v>
      </c>
    </row>
    <row r="152" spans="1:12">
      <c r="A152" s="407">
        <v>120</v>
      </c>
      <c r="B152" s="414">
        <v>362000</v>
      </c>
      <c r="C152" s="415">
        <v>365000</v>
      </c>
      <c r="D152" s="415">
        <v>13570</v>
      </c>
      <c r="E152" s="415">
        <v>10330</v>
      </c>
      <c r="F152" s="415">
        <v>7700</v>
      </c>
      <c r="G152" s="415">
        <v>6090</v>
      </c>
      <c r="H152" s="415">
        <v>4460</v>
      </c>
      <c r="I152" s="415">
        <v>2850</v>
      </c>
      <c r="J152" s="415">
        <v>1240</v>
      </c>
      <c r="K152" s="415">
        <v>0</v>
      </c>
      <c r="L152" s="416">
        <v>74200</v>
      </c>
    </row>
    <row r="153" spans="1:12">
      <c r="A153" s="407"/>
      <c r="B153" s="414"/>
      <c r="C153" s="415"/>
      <c r="D153" s="415"/>
      <c r="E153" s="415"/>
      <c r="F153" s="415"/>
      <c r="G153" s="415"/>
      <c r="H153" s="415"/>
      <c r="I153" s="415"/>
      <c r="J153" s="415"/>
      <c r="K153" s="415"/>
      <c r="L153" s="416"/>
    </row>
    <row r="154" spans="1:12">
      <c r="A154" s="407">
        <v>121</v>
      </c>
      <c r="B154" s="414">
        <v>365000</v>
      </c>
      <c r="C154" s="415">
        <v>368000</v>
      </c>
      <c r="D154" s="415">
        <v>13810</v>
      </c>
      <c r="E154" s="415">
        <v>10580</v>
      </c>
      <c r="F154" s="415">
        <v>7820</v>
      </c>
      <c r="G154" s="415">
        <v>6210</v>
      </c>
      <c r="H154" s="415">
        <v>4580</v>
      </c>
      <c r="I154" s="415">
        <v>2970</v>
      </c>
      <c r="J154" s="415">
        <v>1360</v>
      </c>
      <c r="K154" s="415">
        <v>0</v>
      </c>
      <c r="L154" s="416">
        <v>75200</v>
      </c>
    </row>
    <row r="155" spans="1:12">
      <c r="A155" s="407">
        <v>122</v>
      </c>
      <c r="B155" s="414">
        <v>368000</v>
      </c>
      <c r="C155" s="415">
        <v>371000</v>
      </c>
      <c r="D155" s="415">
        <v>14060</v>
      </c>
      <c r="E155" s="415">
        <v>10820</v>
      </c>
      <c r="F155" s="415">
        <v>7940</v>
      </c>
      <c r="G155" s="415">
        <v>6330</v>
      </c>
      <c r="H155" s="415">
        <v>4710</v>
      </c>
      <c r="I155" s="415">
        <v>3090</v>
      </c>
      <c r="J155" s="415">
        <v>1480</v>
      </c>
      <c r="K155" s="415">
        <v>0</v>
      </c>
      <c r="L155" s="416">
        <v>76200</v>
      </c>
    </row>
    <row r="156" spans="1:12">
      <c r="A156" s="407">
        <v>123</v>
      </c>
      <c r="B156" s="414">
        <v>371000</v>
      </c>
      <c r="C156" s="415">
        <v>374000</v>
      </c>
      <c r="D156" s="415">
        <v>14300</v>
      </c>
      <c r="E156" s="415">
        <v>11070</v>
      </c>
      <c r="F156" s="415">
        <v>8070</v>
      </c>
      <c r="G156" s="415">
        <v>6450</v>
      </c>
      <c r="H156" s="415">
        <v>4830</v>
      </c>
      <c r="I156" s="415">
        <v>3220</v>
      </c>
      <c r="J156" s="415">
        <v>1600</v>
      </c>
      <c r="K156" s="415">
        <v>0</v>
      </c>
      <c r="L156" s="416">
        <v>77100</v>
      </c>
    </row>
    <row r="157" spans="1:12">
      <c r="A157" s="407">
        <v>124</v>
      </c>
      <c r="B157" s="414">
        <v>374000</v>
      </c>
      <c r="C157" s="415">
        <v>377000</v>
      </c>
      <c r="D157" s="415">
        <v>14550</v>
      </c>
      <c r="E157" s="415">
        <v>11310</v>
      </c>
      <c r="F157" s="415">
        <v>8190</v>
      </c>
      <c r="G157" s="415">
        <v>6580</v>
      </c>
      <c r="H157" s="415">
        <v>4950</v>
      </c>
      <c r="I157" s="415">
        <v>3340</v>
      </c>
      <c r="J157" s="415">
        <v>1730</v>
      </c>
      <c r="K157" s="415">
        <v>100</v>
      </c>
      <c r="L157" s="416">
        <v>78100</v>
      </c>
    </row>
    <row r="158" spans="1:12">
      <c r="A158" s="407">
        <v>125</v>
      </c>
      <c r="B158" s="414">
        <v>377000</v>
      </c>
      <c r="C158" s="415">
        <v>380000</v>
      </c>
      <c r="D158" s="415">
        <v>14790</v>
      </c>
      <c r="E158" s="415">
        <v>11560</v>
      </c>
      <c r="F158" s="415">
        <v>8320</v>
      </c>
      <c r="G158" s="415">
        <v>6700</v>
      </c>
      <c r="H158" s="415">
        <v>5070</v>
      </c>
      <c r="I158" s="415">
        <v>3460</v>
      </c>
      <c r="J158" s="415">
        <v>1850</v>
      </c>
      <c r="K158" s="415">
        <v>220</v>
      </c>
      <c r="L158" s="416">
        <v>79000</v>
      </c>
    </row>
    <row r="159" spans="1:12">
      <c r="A159" s="407"/>
      <c r="B159" s="414"/>
      <c r="C159" s="415"/>
      <c r="D159" s="415"/>
      <c r="E159" s="415"/>
      <c r="F159" s="415"/>
      <c r="G159" s="415"/>
      <c r="H159" s="415"/>
      <c r="I159" s="415"/>
      <c r="J159" s="415"/>
      <c r="K159" s="415"/>
      <c r="L159" s="416"/>
    </row>
    <row r="160" spans="1:12">
      <c r="A160" s="407">
        <v>126</v>
      </c>
      <c r="B160" s="414">
        <v>380000</v>
      </c>
      <c r="C160" s="415">
        <v>383000</v>
      </c>
      <c r="D160" s="415">
        <v>15040</v>
      </c>
      <c r="E160" s="415">
        <v>11800</v>
      </c>
      <c r="F160" s="415">
        <v>8570</v>
      </c>
      <c r="G160" s="415">
        <v>6820</v>
      </c>
      <c r="H160" s="415">
        <v>5200</v>
      </c>
      <c r="I160" s="415">
        <v>3580</v>
      </c>
      <c r="J160" s="415">
        <v>1970</v>
      </c>
      <c r="K160" s="415">
        <v>350</v>
      </c>
      <c r="L160" s="416">
        <v>79900</v>
      </c>
    </row>
    <row r="161" spans="1:12">
      <c r="A161" s="407">
        <v>127</v>
      </c>
      <c r="B161" s="414">
        <v>383000</v>
      </c>
      <c r="C161" s="415">
        <v>386000</v>
      </c>
      <c r="D161" s="415">
        <v>15280</v>
      </c>
      <c r="E161" s="415">
        <v>12050</v>
      </c>
      <c r="F161" s="415">
        <v>8810</v>
      </c>
      <c r="G161" s="415">
        <v>6940</v>
      </c>
      <c r="H161" s="415">
        <v>5320</v>
      </c>
      <c r="I161" s="415">
        <v>3710</v>
      </c>
      <c r="J161" s="415">
        <v>2090</v>
      </c>
      <c r="K161" s="415">
        <v>470</v>
      </c>
      <c r="L161" s="416">
        <v>81400</v>
      </c>
    </row>
    <row r="162" spans="1:12">
      <c r="A162" s="407">
        <v>128</v>
      </c>
      <c r="B162" s="414">
        <v>386000</v>
      </c>
      <c r="C162" s="415">
        <v>389000</v>
      </c>
      <c r="D162" s="415">
        <v>15530</v>
      </c>
      <c r="E162" s="415">
        <v>12290</v>
      </c>
      <c r="F162" s="415">
        <v>9060</v>
      </c>
      <c r="G162" s="415">
        <v>7070</v>
      </c>
      <c r="H162" s="415">
        <v>5440</v>
      </c>
      <c r="I162" s="415">
        <v>3830</v>
      </c>
      <c r="J162" s="415">
        <v>2220</v>
      </c>
      <c r="K162" s="415">
        <v>590</v>
      </c>
      <c r="L162" s="416">
        <v>83100</v>
      </c>
    </row>
    <row r="163" spans="1:12">
      <c r="A163" s="407">
        <v>129</v>
      </c>
      <c r="B163" s="414">
        <v>389000</v>
      </c>
      <c r="C163" s="415">
        <v>392000</v>
      </c>
      <c r="D163" s="415">
        <v>15770</v>
      </c>
      <c r="E163" s="415">
        <v>12540</v>
      </c>
      <c r="F163" s="415">
        <v>9300</v>
      </c>
      <c r="G163" s="415">
        <v>7190</v>
      </c>
      <c r="H163" s="415">
        <v>5560</v>
      </c>
      <c r="I163" s="415">
        <v>3950</v>
      </c>
      <c r="J163" s="415">
        <v>2340</v>
      </c>
      <c r="K163" s="415">
        <v>710</v>
      </c>
      <c r="L163" s="416">
        <v>84700</v>
      </c>
    </row>
    <row r="164" spans="1:12">
      <c r="A164" s="407">
        <v>130</v>
      </c>
      <c r="B164" s="414">
        <v>392000</v>
      </c>
      <c r="C164" s="415">
        <v>395000</v>
      </c>
      <c r="D164" s="415">
        <v>16020</v>
      </c>
      <c r="E164" s="415">
        <v>12780</v>
      </c>
      <c r="F164" s="415">
        <v>9550</v>
      </c>
      <c r="G164" s="415">
        <v>7310</v>
      </c>
      <c r="H164" s="415">
        <v>5690</v>
      </c>
      <c r="I164" s="415">
        <v>4070</v>
      </c>
      <c r="J164" s="415">
        <v>2460</v>
      </c>
      <c r="K164" s="415">
        <v>840</v>
      </c>
      <c r="L164" s="416">
        <v>86500</v>
      </c>
    </row>
    <row r="165" spans="1:12">
      <c r="A165" s="407"/>
      <c r="B165" s="414"/>
      <c r="C165" s="415"/>
      <c r="D165" s="415"/>
      <c r="E165" s="415"/>
      <c r="F165" s="415"/>
      <c r="G165" s="415"/>
      <c r="H165" s="415"/>
      <c r="I165" s="415"/>
      <c r="J165" s="415"/>
      <c r="K165" s="415"/>
      <c r="L165" s="416"/>
    </row>
    <row r="166" spans="1:12">
      <c r="A166" s="407">
        <v>131</v>
      </c>
      <c r="B166" s="414">
        <v>395000</v>
      </c>
      <c r="C166" s="415">
        <v>398000</v>
      </c>
      <c r="D166" s="415">
        <v>16260</v>
      </c>
      <c r="E166" s="415">
        <v>13030</v>
      </c>
      <c r="F166" s="415">
        <v>9790</v>
      </c>
      <c r="G166" s="415">
        <v>7430</v>
      </c>
      <c r="H166" s="415">
        <v>5810</v>
      </c>
      <c r="I166" s="415">
        <v>4200</v>
      </c>
      <c r="J166" s="415">
        <v>2580</v>
      </c>
      <c r="K166" s="415">
        <v>960</v>
      </c>
      <c r="L166" s="416">
        <v>88200</v>
      </c>
    </row>
    <row r="167" spans="1:12">
      <c r="A167" s="407">
        <v>132</v>
      </c>
      <c r="B167" s="414">
        <v>398000</v>
      </c>
      <c r="C167" s="415">
        <v>401000</v>
      </c>
      <c r="D167" s="415">
        <v>16510</v>
      </c>
      <c r="E167" s="415">
        <v>13270</v>
      </c>
      <c r="F167" s="415">
        <v>10040</v>
      </c>
      <c r="G167" s="415">
        <v>7560</v>
      </c>
      <c r="H167" s="415">
        <v>5930</v>
      </c>
      <c r="I167" s="415">
        <v>4320</v>
      </c>
      <c r="J167" s="415">
        <v>2710</v>
      </c>
      <c r="K167" s="415">
        <v>1080</v>
      </c>
      <c r="L167" s="416">
        <v>89800</v>
      </c>
    </row>
    <row r="168" spans="1:12">
      <c r="A168" s="407">
        <v>133</v>
      </c>
      <c r="B168" s="414">
        <v>401000</v>
      </c>
      <c r="C168" s="415">
        <v>404000</v>
      </c>
      <c r="D168" s="415">
        <v>16750</v>
      </c>
      <c r="E168" s="415">
        <v>13520</v>
      </c>
      <c r="F168" s="415">
        <v>10280</v>
      </c>
      <c r="G168" s="415">
        <v>7680</v>
      </c>
      <c r="H168" s="415">
        <v>6050</v>
      </c>
      <c r="I168" s="415">
        <v>4440</v>
      </c>
      <c r="J168" s="415">
        <v>2830</v>
      </c>
      <c r="K168" s="415">
        <v>1200</v>
      </c>
      <c r="L168" s="416">
        <v>91600</v>
      </c>
    </row>
    <row r="169" spans="1:12">
      <c r="A169" s="407">
        <v>134</v>
      </c>
      <c r="B169" s="414">
        <v>404000</v>
      </c>
      <c r="C169" s="415">
        <v>407000</v>
      </c>
      <c r="D169" s="415">
        <v>17000</v>
      </c>
      <c r="E169" s="415">
        <v>13760</v>
      </c>
      <c r="F169" s="415">
        <v>10530</v>
      </c>
      <c r="G169" s="415">
        <v>7800</v>
      </c>
      <c r="H169" s="415">
        <v>6180</v>
      </c>
      <c r="I169" s="415">
        <v>4560</v>
      </c>
      <c r="J169" s="415">
        <v>2950</v>
      </c>
      <c r="K169" s="415">
        <v>1330</v>
      </c>
      <c r="L169" s="416">
        <v>93300</v>
      </c>
    </row>
    <row r="170" spans="1:12">
      <c r="A170" s="407">
        <v>135</v>
      </c>
      <c r="B170" s="414">
        <v>407000</v>
      </c>
      <c r="C170" s="415">
        <v>410000</v>
      </c>
      <c r="D170" s="415">
        <v>17240</v>
      </c>
      <c r="E170" s="415">
        <v>14010</v>
      </c>
      <c r="F170" s="415">
        <v>10770</v>
      </c>
      <c r="G170" s="415">
        <v>7920</v>
      </c>
      <c r="H170" s="415">
        <v>6300</v>
      </c>
      <c r="I170" s="415">
        <v>4690</v>
      </c>
      <c r="J170" s="415">
        <v>3070</v>
      </c>
      <c r="K170" s="415">
        <v>1450</v>
      </c>
      <c r="L170" s="416">
        <v>95000</v>
      </c>
    </row>
    <row r="171" spans="1:12">
      <c r="A171" s="407"/>
      <c r="B171" s="414"/>
      <c r="C171" s="415"/>
      <c r="D171" s="415"/>
      <c r="E171" s="415"/>
      <c r="F171" s="415"/>
      <c r="G171" s="415"/>
      <c r="H171" s="415"/>
      <c r="I171" s="415"/>
      <c r="J171" s="415"/>
      <c r="K171" s="415"/>
      <c r="L171" s="416"/>
    </row>
    <row r="172" spans="1:12">
      <c r="A172" s="407">
        <v>136</v>
      </c>
      <c r="B172" s="414">
        <v>410000</v>
      </c>
      <c r="C172" s="415">
        <v>413000</v>
      </c>
      <c r="D172" s="415">
        <v>17490</v>
      </c>
      <c r="E172" s="415">
        <v>14250</v>
      </c>
      <c r="F172" s="415">
        <v>11020</v>
      </c>
      <c r="G172" s="415">
        <v>8050</v>
      </c>
      <c r="H172" s="415">
        <v>6420</v>
      </c>
      <c r="I172" s="415">
        <v>4810</v>
      </c>
      <c r="J172" s="415">
        <v>3200</v>
      </c>
      <c r="K172" s="415">
        <v>1570</v>
      </c>
      <c r="L172" s="416">
        <v>96700</v>
      </c>
    </row>
    <row r="173" spans="1:12">
      <c r="A173" s="407">
        <v>137</v>
      </c>
      <c r="B173" s="414">
        <v>413000</v>
      </c>
      <c r="C173" s="415">
        <v>416000</v>
      </c>
      <c r="D173" s="415">
        <v>17730</v>
      </c>
      <c r="E173" s="415">
        <v>14500</v>
      </c>
      <c r="F173" s="415">
        <v>11260</v>
      </c>
      <c r="G173" s="415">
        <v>8170</v>
      </c>
      <c r="H173" s="415">
        <v>6540</v>
      </c>
      <c r="I173" s="415">
        <v>4930</v>
      </c>
      <c r="J173" s="415">
        <v>3320</v>
      </c>
      <c r="K173" s="415">
        <v>1690</v>
      </c>
      <c r="L173" s="416">
        <v>98300</v>
      </c>
    </row>
    <row r="174" spans="1:12">
      <c r="A174" s="407">
        <v>138</v>
      </c>
      <c r="B174" s="414">
        <v>416000</v>
      </c>
      <c r="C174" s="415">
        <v>419000</v>
      </c>
      <c r="D174" s="415">
        <v>17980</v>
      </c>
      <c r="E174" s="415">
        <v>14740</v>
      </c>
      <c r="F174" s="415">
        <v>11510</v>
      </c>
      <c r="G174" s="415">
        <v>8290</v>
      </c>
      <c r="H174" s="415">
        <v>6670</v>
      </c>
      <c r="I174" s="415">
        <v>5050</v>
      </c>
      <c r="J174" s="415">
        <v>3440</v>
      </c>
      <c r="K174" s="415">
        <v>1820</v>
      </c>
      <c r="L174" s="416">
        <v>100100</v>
      </c>
    </row>
    <row r="175" spans="1:12">
      <c r="A175" s="407">
        <v>139</v>
      </c>
      <c r="B175" s="414">
        <v>419000</v>
      </c>
      <c r="C175" s="415">
        <v>422000</v>
      </c>
      <c r="D175" s="415">
        <v>18220</v>
      </c>
      <c r="E175" s="415">
        <v>14990</v>
      </c>
      <c r="F175" s="415">
        <v>11750</v>
      </c>
      <c r="G175" s="415">
        <v>8530</v>
      </c>
      <c r="H175" s="415">
        <v>6790</v>
      </c>
      <c r="I175" s="415">
        <v>5180</v>
      </c>
      <c r="J175" s="415">
        <v>3560</v>
      </c>
      <c r="K175" s="415">
        <v>1940</v>
      </c>
      <c r="L175" s="416">
        <v>101800</v>
      </c>
    </row>
    <row r="176" spans="1:12">
      <c r="A176" s="407">
        <v>140</v>
      </c>
      <c r="B176" s="414">
        <v>422000</v>
      </c>
      <c r="C176" s="415">
        <v>425000</v>
      </c>
      <c r="D176" s="415">
        <v>18470</v>
      </c>
      <c r="E176" s="415">
        <v>15230</v>
      </c>
      <c r="F176" s="415">
        <v>12000</v>
      </c>
      <c r="G176" s="415">
        <v>8770</v>
      </c>
      <c r="H176" s="415">
        <v>6910</v>
      </c>
      <c r="I176" s="415">
        <v>5300</v>
      </c>
      <c r="J176" s="415">
        <v>3690</v>
      </c>
      <c r="K176" s="415">
        <v>2060</v>
      </c>
      <c r="L176" s="416">
        <v>103400</v>
      </c>
    </row>
    <row r="177" spans="1:12">
      <c r="A177" s="407"/>
      <c r="B177" s="414"/>
      <c r="C177" s="415"/>
      <c r="D177" s="415"/>
      <c r="E177" s="415"/>
      <c r="F177" s="415"/>
      <c r="G177" s="415"/>
      <c r="H177" s="415"/>
      <c r="I177" s="415"/>
      <c r="J177" s="415"/>
      <c r="K177" s="415"/>
      <c r="L177" s="416"/>
    </row>
    <row r="178" spans="1:12">
      <c r="A178" s="407">
        <v>141</v>
      </c>
      <c r="B178" s="414">
        <v>425000</v>
      </c>
      <c r="C178" s="415">
        <v>428000</v>
      </c>
      <c r="D178" s="415">
        <v>18710</v>
      </c>
      <c r="E178" s="415">
        <v>15480</v>
      </c>
      <c r="F178" s="415">
        <v>12240</v>
      </c>
      <c r="G178" s="415">
        <v>9020</v>
      </c>
      <c r="H178" s="415">
        <v>7030</v>
      </c>
      <c r="I178" s="415">
        <v>5420</v>
      </c>
      <c r="J178" s="415">
        <v>3810</v>
      </c>
      <c r="K178" s="415">
        <v>2180</v>
      </c>
      <c r="L178" s="416">
        <v>105200</v>
      </c>
    </row>
    <row r="179" spans="1:12">
      <c r="A179" s="407">
        <v>142</v>
      </c>
      <c r="B179" s="414">
        <v>428000</v>
      </c>
      <c r="C179" s="415">
        <v>431000</v>
      </c>
      <c r="D179" s="415">
        <v>18960</v>
      </c>
      <c r="E179" s="415">
        <v>15720</v>
      </c>
      <c r="F179" s="415">
        <v>12490</v>
      </c>
      <c r="G179" s="415">
        <v>9260</v>
      </c>
      <c r="H179" s="415">
        <v>7160</v>
      </c>
      <c r="I179" s="415">
        <v>5540</v>
      </c>
      <c r="J179" s="415">
        <v>3930</v>
      </c>
      <c r="K179" s="415">
        <v>2310</v>
      </c>
      <c r="L179" s="416">
        <v>106900</v>
      </c>
    </row>
    <row r="180" spans="1:12">
      <c r="A180" s="407">
        <v>143</v>
      </c>
      <c r="B180" s="414">
        <v>431000</v>
      </c>
      <c r="C180" s="415">
        <v>434000</v>
      </c>
      <c r="D180" s="415">
        <v>19210</v>
      </c>
      <c r="E180" s="415">
        <v>15970</v>
      </c>
      <c r="F180" s="415">
        <v>12730</v>
      </c>
      <c r="G180" s="415">
        <v>9510</v>
      </c>
      <c r="H180" s="415">
        <v>7280</v>
      </c>
      <c r="I180" s="415">
        <v>5670</v>
      </c>
      <c r="J180" s="415">
        <v>4050</v>
      </c>
      <c r="K180" s="415">
        <v>2430</v>
      </c>
      <c r="L180" s="416">
        <v>108500</v>
      </c>
    </row>
    <row r="181" spans="1:12">
      <c r="A181" s="407">
        <v>144</v>
      </c>
      <c r="B181" s="414">
        <v>434000</v>
      </c>
      <c r="C181" s="415">
        <v>437000</v>
      </c>
      <c r="D181" s="415">
        <v>19450</v>
      </c>
      <c r="E181" s="415">
        <v>16210</v>
      </c>
      <c r="F181" s="415">
        <v>12980</v>
      </c>
      <c r="G181" s="415">
        <v>9750</v>
      </c>
      <c r="H181" s="415">
        <v>7400</v>
      </c>
      <c r="I181" s="415">
        <v>5790</v>
      </c>
      <c r="J181" s="415">
        <v>4180</v>
      </c>
      <c r="K181" s="415">
        <v>2550</v>
      </c>
      <c r="L181" s="416">
        <v>110300</v>
      </c>
    </row>
    <row r="182" spans="1:12">
      <c r="A182" s="407">
        <v>145</v>
      </c>
      <c r="B182" s="414">
        <v>437000</v>
      </c>
      <c r="C182" s="415">
        <v>440000</v>
      </c>
      <c r="D182" s="415">
        <v>19700</v>
      </c>
      <c r="E182" s="415">
        <v>16460</v>
      </c>
      <c r="F182" s="415">
        <v>13220</v>
      </c>
      <c r="G182" s="415">
        <v>10000</v>
      </c>
      <c r="H182" s="415">
        <v>7520</v>
      </c>
      <c r="I182" s="415">
        <v>5910</v>
      </c>
      <c r="J182" s="415">
        <v>4300</v>
      </c>
      <c r="K182" s="415">
        <v>2680</v>
      </c>
      <c r="L182" s="416">
        <v>112000</v>
      </c>
    </row>
    <row r="183" spans="1:12" ht="13.8" thickBot="1">
      <c r="A183" s="407"/>
      <c r="B183" s="417"/>
      <c r="C183" s="418"/>
      <c r="D183" s="418"/>
      <c r="E183" s="418"/>
      <c r="F183" s="418"/>
      <c r="G183" s="418"/>
      <c r="H183" s="418"/>
      <c r="I183" s="418"/>
      <c r="J183" s="418"/>
      <c r="K183" s="418"/>
      <c r="L183" s="419"/>
    </row>
    <row r="184" spans="1:12">
      <c r="A184" s="407">
        <v>146</v>
      </c>
      <c r="B184" s="414">
        <v>440000</v>
      </c>
      <c r="C184" s="415">
        <v>443000</v>
      </c>
      <c r="D184" s="415">
        <v>20090</v>
      </c>
      <c r="E184" s="415">
        <v>16700</v>
      </c>
      <c r="F184" s="415">
        <v>13470</v>
      </c>
      <c r="G184" s="415">
        <v>10240</v>
      </c>
      <c r="H184" s="415">
        <v>7650</v>
      </c>
      <c r="I184" s="415">
        <v>6030</v>
      </c>
      <c r="J184" s="415">
        <v>4420</v>
      </c>
      <c r="K184" s="415">
        <v>2800</v>
      </c>
      <c r="L184" s="416">
        <v>113600</v>
      </c>
    </row>
    <row r="185" spans="1:12">
      <c r="A185" s="407">
        <v>147</v>
      </c>
      <c r="B185" s="414">
        <v>443000</v>
      </c>
      <c r="C185" s="415">
        <v>446000</v>
      </c>
      <c r="D185" s="415">
        <v>20580</v>
      </c>
      <c r="E185" s="415">
        <v>16950</v>
      </c>
      <c r="F185" s="415">
        <v>13710</v>
      </c>
      <c r="G185" s="415">
        <v>10490</v>
      </c>
      <c r="H185" s="415">
        <v>7770</v>
      </c>
      <c r="I185" s="415">
        <v>6160</v>
      </c>
      <c r="J185" s="415">
        <v>4540</v>
      </c>
      <c r="K185" s="415">
        <v>2920</v>
      </c>
      <c r="L185" s="416">
        <v>115400</v>
      </c>
    </row>
    <row r="186" spans="1:12">
      <c r="A186" s="407">
        <v>148</v>
      </c>
      <c r="B186" s="414">
        <v>446000</v>
      </c>
      <c r="C186" s="415">
        <v>449000</v>
      </c>
      <c r="D186" s="415">
        <v>21070</v>
      </c>
      <c r="E186" s="415">
        <v>17190</v>
      </c>
      <c r="F186" s="415">
        <v>13960</v>
      </c>
      <c r="G186" s="415">
        <v>10730</v>
      </c>
      <c r="H186" s="415">
        <v>7890</v>
      </c>
      <c r="I186" s="415">
        <v>6280</v>
      </c>
      <c r="J186" s="415">
        <v>4670</v>
      </c>
      <c r="K186" s="415">
        <v>3040</v>
      </c>
      <c r="L186" s="416">
        <v>117100</v>
      </c>
    </row>
    <row r="187" spans="1:12">
      <c r="A187" s="407">
        <v>149</v>
      </c>
      <c r="B187" s="414">
        <v>449000</v>
      </c>
      <c r="C187" s="415">
        <v>452000</v>
      </c>
      <c r="D187" s="415">
        <v>21560</v>
      </c>
      <c r="E187" s="415">
        <v>17440</v>
      </c>
      <c r="F187" s="415">
        <v>14200</v>
      </c>
      <c r="G187" s="415">
        <v>10980</v>
      </c>
      <c r="H187" s="415">
        <v>8010</v>
      </c>
      <c r="I187" s="415">
        <v>6400</v>
      </c>
      <c r="J187" s="415">
        <v>4790</v>
      </c>
      <c r="K187" s="415">
        <v>3170</v>
      </c>
      <c r="L187" s="416">
        <v>118700</v>
      </c>
    </row>
    <row r="188" spans="1:12">
      <c r="A188" s="407">
        <v>150</v>
      </c>
      <c r="B188" s="414">
        <v>452000</v>
      </c>
      <c r="C188" s="415">
        <v>455000</v>
      </c>
      <c r="D188" s="415">
        <v>22050</v>
      </c>
      <c r="E188" s="415">
        <v>17680</v>
      </c>
      <c r="F188" s="415">
        <v>14450</v>
      </c>
      <c r="G188" s="415">
        <v>11220</v>
      </c>
      <c r="H188" s="415">
        <v>8140</v>
      </c>
      <c r="I188" s="415">
        <v>6520</v>
      </c>
      <c r="J188" s="415">
        <v>4910</v>
      </c>
      <c r="K188" s="415">
        <v>3290</v>
      </c>
      <c r="L188" s="416">
        <v>120500</v>
      </c>
    </row>
    <row r="189" spans="1:12">
      <c r="A189" s="407"/>
      <c r="B189" s="414"/>
      <c r="C189" s="415"/>
      <c r="D189" s="415"/>
      <c r="E189" s="415"/>
      <c r="F189" s="415"/>
      <c r="G189" s="415"/>
      <c r="H189" s="415"/>
      <c r="I189" s="415"/>
      <c r="J189" s="415"/>
      <c r="K189" s="415"/>
      <c r="L189" s="416"/>
    </row>
    <row r="190" spans="1:12">
      <c r="A190" s="407">
        <v>151</v>
      </c>
      <c r="B190" s="414">
        <v>455000</v>
      </c>
      <c r="C190" s="415">
        <v>458000</v>
      </c>
      <c r="D190" s="415">
        <v>22540</v>
      </c>
      <c r="E190" s="415">
        <v>17930</v>
      </c>
      <c r="F190" s="415">
        <v>14690</v>
      </c>
      <c r="G190" s="415">
        <v>11470</v>
      </c>
      <c r="H190" s="415">
        <v>8260</v>
      </c>
      <c r="I190" s="415">
        <v>6650</v>
      </c>
      <c r="J190" s="415">
        <v>5030</v>
      </c>
      <c r="K190" s="415">
        <v>3410</v>
      </c>
      <c r="L190" s="416">
        <v>122200</v>
      </c>
    </row>
    <row r="191" spans="1:12">
      <c r="A191" s="407">
        <v>152</v>
      </c>
      <c r="B191" s="414">
        <v>458000</v>
      </c>
      <c r="C191" s="415">
        <v>461000</v>
      </c>
      <c r="D191" s="415">
        <v>23030</v>
      </c>
      <c r="E191" s="415">
        <v>18170</v>
      </c>
      <c r="F191" s="415">
        <v>14940</v>
      </c>
      <c r="G191" s="415">
        <v>11710</v>
      </c>
      <c r="H191" s="415">
        <v>8470</v>
      </c>
      <c r="I191" s="415">
        <v>6770</v>
      </c>
      <c r="J191" s="415">
        <v>5160</v>
      </c>
      <c r="K191" s="415">
        <v>3530</v>
      </c>
      <c r="L191" s="416">
        <v>123800</v>
      </c>
    </row>
    <row r="192" spans="1:12">
      <c r="A192" s="407">
        <v>153</v>
      </c>
      <c r="B192" s="414">
        <v>461000</v>
      </c>
      <c r="C192" s="415">
        <v>464000</v>
      </c>
      <c r="D192" s="415">
        <v>23520</v>
      </c>
      <c r="E192" s="415">
        <v>18420</v>
      </c>
      <c r="F192" s="415">
        <v>15180</v>
      </c>
      <c r="G192" s="415">
        <v>11960</v>
      </c>
      <c r="H192" s="415">
        <v>8720</v>
      </c>
      <c r="I192" s="415">
        <v>6890</v>
      </c>
      <c r="J192" s="415">
        <v>5280</v>
      </c>
      <c r="K192" s="415">
        <v>3660</v>
      </c>
      <c r="L192" s="416">
        <v>125600</v>
      </c>
    </row>
    <row r="193" spans="1:12">
      <c r="A193" s="407">
        <v>154</v>
      </c>
      <c r="B193" s="414">
        <v>464000</v>
      </c>
      <c r="C193" s="415">
        <v>467000</v>
      </c>
      <c r="D193" s="415">
        <v>24010</v>
      </c>
      <c r="E193" s="415">
        <v>18660</v>
      </c>
      <c r="F193" s="415">
        <v>15430</v>
      </c>
      <c r="G193" s="415">
        <v>12200</v>
      </c>
      <c r="H193" s="415">
        <v>8960</v>
      </c>
      <c r="I193" s="415">
        <v>7010</v>
      </c>
      <c r="J193" s="415">
        <v>5400</v>
      </c>
      <c r="K193" s="415">
        <v>3780</v>
      </c>
      <c r="L193" s="416">
        <v>127300</v>
      </c>
    </row>
    <row r="194" spans="1:12">
      <c r="A194" s="407">
        <v>155</v>
      </c>
      <c r="B194" s="414">
        <v>467000</v>
      </c>
      <c r="C194" s="415">
        <v>470000</v>
      </c>
      <c r="D194" s="415">
        <v>24500</v>
      </c>
      <c r="E194" s="415">
        <v>18910</v>
      </c>
      <c r="F194" s="415">
        <v>15670</v>
      </c>
      <c r="G194" s="415">
        <v>12450</v>
      </c>
      <c r="H194" s="415">
        <v>9210</v>
      </c>
      <c r="I194" s="415">
        <v>7140</v>
      </c>
      <c r="J194" s="415">
        <v>5520</v>
      </c>
      <c r="K194" s="415">
        <v>3900</v>
      </c>
      <c r="L194" s="416">
        <v>129000</v>
      </c>
    </row>
    <row r="195" spans="1:12">
      <c r="A195" s="407"/>
      <c r="B195" s="414"/>
      <c r="C195" s="415"/>
      <c r="D195" s="415"/>
      <c r="E195" s="415"/>
      <c r="F195" s="415"/>
      <c r="G195" s="415"/>
      <c r="H195" s="415"/>
      <c r="I195" s="415"/>
      <c r="J195" s="415"/>
      <c r="K195" s="415"/>
      <c r="L195" s="416"/>
    </row>
    <row r="196" spans="1:12">
      <c r="A196" s="407">
        <v>156</v>
      </c>
      <c r="B196" s="414">
        <v>470000</v>
      </c>
      <c r="C196" s="415">
        <v>473000</v>
      </c>
      <c r="D196" s="415">
        <v>24990</v>
      </c>
      <c r="E196" s="415">
        <v>19150</v>
      </c>
      <c r="F196" s="415">
        <v>15920</v>
      </c>
      <c r="G196" s="415">
        <v>12690</v>
      </c>
      <c r="H196" s="415">
        <v>9450</v>
      </c>
      <c r="I196" s="415">
        <v>7260</v>
      </c>
      <c r="J196" s="415">
        <v>5650</v>
      </c>
      <c r="K196" s="415">
        <v>4020</v>
      </c>
      <c r="L196" s="416">
        <v>130700</v>
      </c>
    </row>
    <row r="197" spans="1:12">
      <c r="A197" s="407">
        <v>157</v>
      </c>
      <c r="B197" s="414">
        <v>473000</v>
      </c>
      <c r="C197" s="415">
        <v>476000</v>
      </c>
      <c r="D197" s="415">
        <v>25480</v>
      </c>
      <c r="E197" s="415">
        <v>19400</v>
      </c>
      <c r="F197" s="415">
        <v>16160</v>
      </c>
      <c r="G197" s="415">
        <v>12940</v>
      </c>
      <c r="H197" s="415">
        <v>9700</v>
      </c>
      <c r="I197" s="415">
        <v>7380</v>
      </c>
      <c r="J197" s="415">
        <v>5770</v>
      </c>
      <c r="K197" s="415">
        <v>4150</v>
      </c>
      <c r="L197" s="416">
        <v>132300</v>
      </c>
    </row>
    <row r="198" spans="1:12">
      <c r="A198" s="407">
        <v>158</v>
      </c>
      <c r="B198" s="414">
        <v>476000</v>
      </c>
      <c r="C198" s="415">
        <v>479000</v>
      </c>
      <c r="D198" s="415">
        <v>25970</v>
      </c>
      <c r="E198" s="415">
        <v>19640</v>
      </c>
      <c r="F198" s="415">
        <v>16410</v>
      </c>
      <c r="G198" s="415">
        <v>13180</v>
      </c>
      <c r="H198" s="415">
        <v>9940</v>
      </c>
      <c r="I198" s="415">
        <v>7500</v>
      </c>
      <c r="J198" s="415">
        <v>5890</v>
      </c>
      <c r="K198" s="415">
        <v>4270</v>
      </c>
      <c r="L198" s="416">
        <v>134000</v>
      </c>
    </row>
    <row r="199" spans="1:12">
      <c r="A199" s="407">
        <v>159</v>
      </c>
      <c r="B199" s="414">
        <v>479000</v>
      </c>
      <c r="C199" s="415">
        <v>482000</v>
      </c>
      <c r="D199" s="415">
        <v>26460</v>
      </c>
      <c r="E199" s="415">
        <v>20000</v>
      </c>
      <c r="F199" s="415">
        <v>16650</v>
      </c>
      <c r="G199" s="415">
        <v>13430</v>
      </c>
      <c r="H199" s="415">
        <v>10190</v>
      </c>
      <c r="I199" s="415">
        <v>7630</v>
      </c>
      <c r="J199" s="415">
        <v>6010</v>
      </c>
      <c r="K199" s="415">
        <v>4390</v>
      </c>
      <c r="L199" s="416">
        <v>135600</v>
      </c>
    </row>
    <row r="200" spans="1:12">
      <c r="A200" s="407">
        <v>160</v>
      </c>
      <c r="B200" s="414">
        <v>482000</v>
      </c>
      <c r="C200" s="415">
        <v>485000</v>
      </c>
      <c r="D200" s="415">
        <v>26950</v>
      </c>
      <c r="E200" s="415">
        <v>20490</v>
      </c>
      <c r="F200" s="415">
        <v>16900</v>
      </c>
      <c r="G200" s="415">
        <v>13670</v>
      </c>
      <c r="H200" s="415">
        <v>10430</v>
      </c>
      <c r="I200" s="415">
        <v>7750</v>
      </c>
      <c r="J200" s="415">
        <v>6140</v>
      </c>
      <c r="K200" s="415">
        <v>4510</v>
      </c>
      <c r="L200" s="416">
        <v>137200</v>
      </c>
    </row>
    <row r="201" spans="1:12">
      <c r="A201" s="407"/>
      <c r="B201" s="414"/>
      <c r="C201" s="415"/>
      <c r="D201" s="415"/>
      <c r="E201" s="415"/>
      <c r="F201" s="415"/>
      <c r="G201" s="415"/>
      <c r="H201" s="415"/>
      <c r="I201" s="415"/>
      <c r="J201" s="415"/>
      <c r="K201" s="415"/>
      <c r="L201" s="416"/>
    </row>
    <row r="202" spans="1:12">
      <c r="A202" s="407">
        <v>161</v>
      </c>
      <c r="B202" s="414">
        <v>485000</v>
      </c>
      <c r="C202" s="415">
        <v>488000</v>
      </c>
      <c r="D202" s="415">
        <v>27440</v>
      </c>
      <c r="E202" s="415">
        <v>20980</v>
      </c>
      <c r="F202" s="415">
        <v>17140</v>
      </c>
      <c r="G202" s="415">
        <v>13920</v>
      </c>
      <c r="H202" s="415">
        <v>10680</v>
      </c>
      <c r="I202" s="415">
        <v>7870</v>
      </c>
      <c r="J202" s="415">
        <v>6260</v>
      </c>
      <c r="K202" s="415">
        <v>4640</v>
      </c>
      <c r="L202" s="416">
        <v>138800</v>
      </c>
    </row>
    <row r="203" spans="1:12">
      <c r="A203" s="407">
        <v>162</v>
      </c>
      <c r="B203" s="414">
        <v>488000</v>
      </c>
      <c r="C203" s="415">
        <v>491000</v>
      </c>
      <c r="D203" s="415">
        <v>27930</v>
      </c>
      <c r="E203" s="415">
        <v>21470</v>
      </c>
      <c r="F203" s="415">
        <v>17390</v>
      </c>
      <c r="G203" s="415">
        <v>14160</v>
      </c>
      <c r="H203" s="415">
        <v>10920</v>
      </c>
      <c r="I203" s="415">
        <v>7990</v>
      </c>
      <c r="J203" s="415">
        <v>6380</v>
      </c>
      <c r="K203" s="415">
        <v>4760</v>
      </c>
      <c r="L203" s="416">
        <v>140400</v>
      </c>
    </row>
    <row r="204" spans="1:12">
      <c r="A204" s="407">
        <v>163</v>
      </c>
      <c r="B204" s="414">
        <v>491000</v>
      </c>
      <c r="C204" s="415">
        <v>494000</v>
      </c>
      <c r="D204" s="415">
        <v>28420</v>
      </c>
      <c r="E204" s="415">
        <v>21960</v>
      </c>
      <c r="F204" s="415">
        <v>17630</v>
      </c>
      <c r="G204" s="415">
        <v>14410</v>
      </c>
      <c r="H204" s="415">
        <v>11170</v>
      </c>
      <c r="I204" s="415">
        <v>8120</v>
      </c>
      <c r="J204" s="415">
        <v>6500</v>
      </c>
      <c r="K204" s="415">
        <v>4880</v>
      </c>
      <c r="L204" s="416">
        <v>142000</v>
      </c>
    </row>
    <row r="205" spans="1:12">
      <c r="A205" s="407">
        <v>164</v>
      </c>
      <c r="B205" s="414">
        <v>494000</v>
      </c>
      <c r="C205" s="415">
        <v>497000</v>
      </c>
      <c r="D205" s="415">
        <v>28910</v>
      </c>
      <c r="E205" s="415">
        <v>22450</v>
      </c>
      <c r="F205" s="415">
        <v>17880</v>
      </c>
      <c r="G205" s="415">
        <v>14650</v>
      </c>
      <c r="H205" s="415">
        <v>11410</v>
      </c>
      <c r="I205" s="415">
        <v>8240</v>
      </c>
      <c r="J205" s="415">
        <v>6630</v>
      </c>
      <c r="K205" s="415">
        <v>5000</v>
      </c>
      <c r="L205" s="416">
        <v>143700</v>
      </c>
    </row>
    <row r="206" spans="1:12">
      <c r="A206" s="407">
        <v>165</v>
      </c>
      <c r="B206" s="414">
        <v>497000</v>
      </c>
      <c r="C206" s="415">
        <v>500000</v>
      </c>
      <c r="D206" s="415">
        <v>29400</v>
      </c>
      <c r="E206" s="415">
        <v>22940</v>
      </c>
      <c r="F206" s="415">
        <v>18120</v>
      </c>
      <c r="G206" s="415">
        <v>14900</v>
      </c>
      <c r="H206" s="415">
        <v>11660</v>
      </c>
      <c r="I206" s="415">
        <v>8420</v>
      </c>
      <c r="J206" s="415">
        <v>6750</v>
      </c>
      <c r="K206" s="415">
        <v>5130</v>
      </c>
      <c r="L206" s="416">
        <v>145200</v>
      </c>
    </row>
    <row r="207" spans="1:12">
      <c r="A207" s="407"/>
      <c r="B207" s="414"/>
      <c r="C207" s="415"/>
      <c r="D207" s="415"/>
      <c r="E207" s="415"/>
      <c r="F207" s="415"/>
      <c r="G207" s="415"/>
      <c r="H207" s="415"/>
      <c r="I207" s="415"/>
      <c r="J207" s="415"/>
      <c r="K207" s="415"/>
      <c r="L207" s="416"/>
    </row>
    <row r="208" spans="1:12">
      <c r="A208" s="407">
        <v>166</v>
      </c>
      <c r="B208" s="414">
        <v>500000</v>
      </c>
      <c r="C208" s="415">
        <v>503000</v>
      </c>
      <c r="D208" s="415">
        <v>29890</v>
      </c>
      <c r="E208" s="415">
        <v>23430</v>
      </c>
      <c r="F208" s="415">
        <v>18370</v>
      </c>
      <c r="G208" s="415">
        <v>15140</v>
      </c>
      <c r="H208" s="415">
        <v>11900</v>
      </c>
      <c r="I208" s="415">
        <v>8670</v>
      </c>
      <c r="J208" s="415">
        <v>6870</v>
      </c>
      <c r="K208" s="415">
        <v>5250</v>
      </c>
      <c r="L208" s="416">
        <v>146800</v>
      </c>
    </row>
    <row r="209" spans="1:12">
      <c r="A209" s="407">
        <v>167</v>
      </c>
      <c r="B209" s="414">
        <v>503000</v>
      </c>
      <c r="C209" s="415">
        <v>506000</v>
      </c>
      <c r="D209" s="415">
        <v>30380</v>
      </c>
      <c r="E209" s="415">
        <v>23920</v>
      </c>
      <c r="F209" s="415">
        <v>18610</v>
      </c>
      <c r="G209" s="415">
        <v>15390</v>
      </c>
      <c r="H209" s="415">
        <v>12150</v>
      </c>
      <c r="I209" s="415">
        <v>8910</v>
      </c>
      <c r="J209" s="415">
        <v>6990</v>
      </c>
      <c r="K209" s="415">
        <v>5370</v>
      </c>
      <c r="L209" s="416">
        <v>148500</v>
      </c>
    </row>
    <row r="210" spans="1:12">
      <c r="A210" s="407">
        <v>168</v>
      </c>
      <c r="B210" s="414">
        <v>506000</v>
      </c>
      <c r="C210" s="415">
        <v>509000</v>
      </c>
      <c r="D210" s="415">
        <v>30880</v>
      </c>
      <c r="E210" s="415">
        <v>24410</v>
      </c>
      <c r="F210" s="415">
        <v>18860</v>
      </c>
      <c r="G210" s="415">
        <v>15630</v>
      </c>
      <c r="H210" s="415">
        <v>12390</v>
      </c>
      <c r="I210" s="415">
        <v>9160</v>
      </c>
      <c r="J210" s="415">
        <v>7120</v>
      </c>
      <c r="K210" s="415">
        <v>5490</v>
      </c>
      <c r="L210" s="416">
        <v>150100</v>
      </c>
    </row>
    <row r="211" spans="1:12">
      <c r="A211" s="407">
        <v>169</v>
      </c>
      <c r="B211" s="414">
        <v>509000</v>
      </c>
      <c r="C211" s="415">
        <v>512000</v>
      </c>
      <c r="D211" s="415">
        <v>31370</v>
      </c>
      <c r="E211" s="415">
        <v>24900</v>
      </c>
      <c r="F211" s="415">
        <v>19100</v>
      </c>
      <c r="G211" s="415">
        <v>15880</v>
      </c>
      <c r="H211" s="415">
        <v>12640</v>
      </c>
      <c r="I211" s="415">
        <v>9400</v>
      </c>
      <c r="J211" s="415">
        <v>7240</v>
      </c>
      <c r="K211" s="415">
        <v>5620</v>
      </c>
      <c r="L211" s="416">
        <v>151600</v>
      </c>
    </row>
    <row r="212" spans="1:12">
      <c r="A212" s="407">
        <v>170</v>
      </c>
      <c r="B212" s="414">
        <v>512000</v>
      </c>
      <c r="C212" s="415">
        <v>515000</v>
      </c>
      <c r="D212" s="415">
        <v>31860</v>
      </c>
      <c r="E212" s="415">
        <v>25390</v>
      </c>
      <c r="F212" s="415">
        <v>19350</v>
      </c>
      <c r="G212" s="415">
        <v>16120</v>
      </c>
      <c r="H212" s="415">
        <v>12890</v>
      </c>
      <c r="I212" s="415">
        <v>9650</v>
      </c>
      <c r="J212" s="415">
        <v>7360</v>
      </c>
      <c r="K212" s="415">
        <v>5740</v>
      </c>
      <c r="L212" s="416">
        <v>153300</v>
      </c>
    </row>
    <row r="213" spans="1:12">
      <c r="A213" s="407"/>
      <c r="B213" s="414"/>
      <c r="C213" s="415"/>
      <c r="D213" s="415"/>
      <c r="E213" s="415"/>
      <c r="F213" s="415"/>
      <c r="G213" s="415"/>
      <c r="H213" s="415"/>
      <c r="I213" s="415"/>
      <c r="J213" s="415"/>
      <c r="K213" s="415"/>
      <c r="L213" s="416"/>
    </row>
    <row r="214" spans="1:12">
      <c r="A214" s="407">
        <v>171</v>
      </c>
      <c r="B214" s="414">
        <v>515000</v>
      </c>
      <c r="C214" s="415">
        <v>518000</v>
      </c>
      <c r="D214" s="415">
        <v>32350</v>
      </c>
      <c r="E214" s="415">
        <v>25880</v>
      </c>
      <c r="F214" s="415">
        <v>19590</v>
      </c>
      <c r="G214" s="415">
        <v>16370</v>
      </c>
      <c r="H214" s="415">
        <v>13130</v>
      </c>
      <c r="I214" s="415">
        <v>9890</v>
      </c>
      <c r="J214" s="415">
        <v>7480</v>
      </c>
      <c r="K214" s="415">
        <v>5860</v>
      </c>
      <c r="L214" s="416">
        <v>154900</v>
      </c>
    </row>
    <row r="215" spans="1:12">
      <c r="A215" s="407">
        <v>172</v>
      </c>
      <c r="B215" s="414">
        <v>518000</v>
      </c>
      <c r="C215" s="415">
        <v>521000</v>
      </c>
      <c r="D215" s="415">
        <v>32840</v>
      </c>
      <c r="E215" s="415">
        <v>26370</v>
      </c>
      <c r="F215" s="415">
        <v>19900</v>
      </c>
      <c r="G215" s="415">
        <v>16610</v>
      </c>
      <c r="H215" s="415">
        <v>13380</v>
      </c>
      <c r="I215" s="415">
        <v>10140</v>
      </c>
      <c r="J215" s="415">
        <v>7610</v>
      </c>
      <c r="K215" s="415">
        <v>5980</v>
      </c>
      <c r="L215" s="416">
        <v>156500</v>
      </c>
    </row>
    <row r="216" spans="1:12">
      <c r="A216" s="407">
        <v>173</v>
      </c>
      <c r="B216" s="414">
        <v>521000</v>
      </c>
      <c r="C216" s="415">
        <v>524000</v>
      </c>
      <c r="D216" s="415">
        <v>33330</v>
      </c>
      <c r="E216" s="415">
        <v>26860</v>
      </c>
      <c r="F216" s="415">
        <v>20390</v>
      </c>
      <c r="G216" s="415">
        <v>16860</v>
      </c>
      <c r="H216" s="415">
        <v>13620</v>
      </c>
      <c r="I216" s="415">
        <v>10380</v>
      </c>
      <c r="J216" s="415">
        <v>7730</v>
      </c>
      <c r="K216" s="415">
        <v>6110</v>
      </c>
      <c r="L216" s="416">
        <v>158100</v>
      </c>
    </row>
    <row r="217" spans="1:12">
      <c r="A217" s="407">
        <v>174</v>
      </c>
      <c r="B217" s="414">
        <v>524000</v>
      </c>
      <c r="C217" s="415">
        <v>527000</v>
      </c>
      <c r="D217" s="415">
        <v>33820</v>
      </c>
      <c r="E217" s="415">
        <v>27350</v>
      </c>
      <c r="F217" s="415">
        <v>20880</v>
      </c>
      <c r="G217" s="415">
        <v>17100</v>
      </c>
      <c r="H217" s="415">
        <v>13870</v>
      </c>
      <c r="I217" s="415">
        <v>10630</v>
      </c>
      <c r="J217" s="415">
        <v>7850</v>
      </c>
      <c r="K217" s="415">
        <v>6230</v>
      </c>
      <c r="L217" s="416">
        <v>159600</v>
      </c>
    </row>
    <row r="218" spans="1:12">
      <c r="A218" s="407">
        <v>175</v>
      </c>
      <c r="B218" s="414">
        <v>527000</v>
      </c>
      <c r="C218" s="415">
        <v>530000</v>
      </c>
      <c r="D218" s="415">
        <v>34310</v>
      </c>
      <c r="E218" s="415">
        <v>27840</v>
      </c>
      <c r="F218" s="415">
        <v>21370</v>
      </c>
      <c r="G218" s="415">
        <v>17350</v>
      </c>
      <c r="H218" s="415">
        <v>14110</v>
      </c>
      <c r="I218" s="415">
        <v>10870</v>
      </c>
      <c r="J218" s="415">
        <v>7970</v>
      </c>
      <c r="K218" s="415">
        <v>6350</v>
      </c>
      <c r="L218" s="416">
        <v>161000</v>
      </c>
    </row>
    <row r="219" spans="1:12">
      <c r="A219" s="407"/>
      <c r="B219" s="414"/>
      <c r="C219" s="415"/>
      <c r="D219" s="415"/>
      <c r="E219" s="415"/>
      <c r="F219" s="415"/>
      <c r="G219" s="415"/>
      <c r="H219" s="415"/>
      <c r="I219" s="415"/>
      <c r="J219" s="415"/>
      <c r="K219" s="415"/>
      <c r="L219" s="416"/>
    </row>
    <row r="220" spans="1:12">
      <c r="A220" s="407">
        <v>176</v>
      </c>
      <c r="B220" s="414">
        <v>530000</v>
      </c>
      <c r="C220" s="415">
        <v>533000</v>
      </c>
      <c r="D220" s="415">
        <v>34800</v>
      </c>
      <c r="E220" s="415">
        <v>28330</v>
      </c>
      <c r="F220" s="415">
        <v>21860</v>
      </c>
      <c r="G220" s="415">
        <v>17590</v>
      </c>
      <c r="H220" s="415">
        <v>14360</v>
      </c>
      <c r="I220" s="415">
        <v>11120</v>
      </c>
      <c r="J220" s="415">
        <v>8100</v>
      </c>
      <c r="K220" s="415">
        <v>6470</v>
      </c>
      <c r="L220" s="416">
        <v>162500</v>
      </c>
    </row>
    <row r="221" spans="1:12">
      <c r="A221" s="407">
        <v>177</v>
      </c>
      <c r="B221" s="414">
        <v>533000</v>
      </c>
      <c r="C221" s="415">
        <v>536000</v>
      </c>
      <c r="D221" s="415">
        <v>35290</v>
      </c>
      <c r="E221" s="415">
        <v>28820</v>
      </c>
      <c r="F221" s="415">
        <v>22350</v>
      </c>
      <c r="G221" s="415">
        <v>17840</v>
      </c>
      <c r="H221" s="415">
        <v>14600</v>
      </c>
      <c r="I221" s="415">
        <v>11360</v>
      </c>
      <c r="J221" s="415">
        <v>8220</v>
      </c>
      <c r="K221" s="415">
        <v>6600</v>
      </c>
      <c r="L221" s="416">
        <v>164000</v>
      </c>
    </row>
    <row r="222" spans="1:12">
      <c r="A222" s="407">
        <v>178</v>
      </c>
      <c r="B222" s="414">
        <v>536000</v>
      </c>
      <c r="C222" s="415">
        <v>539000</v>
      </c>
      <c r="D222" s="415">
        <v>35780</v>
      </c>
      <c r="E222" s="415">
        <v>29310</v>
      </c>
      <c r="F222" s="415">
        <v>22840</v>
      </c>
      <c r="G222" s="415">
        <v>18080</v>
      </c>
      <c r="H222" s="415">
        <v>14850</v>
      </c>
      <c r="I222" s="415">
        <v>11610</v>
      </c>
      <c r="J222" s="415">
        <v>8380</v>
      </c>
      <c r="K222" s="415">
        <v>6720</v>
      </c>
      <c r="L222" s="416">
        <v>165400</v>
      </c>
    </row>
    <row r="223" spans="1:12">
      <c r="A223" s="407">
        <v>179</v>
      </c>
      <c r="B223" s="414">
        <v>539000</v>
      </c>
      <c r="C223" s="415">
        <v>542000</v>
      </c>
      <c r="D223" s="415">
        <v>36270</v>
      </c>
      <c r="E223" s="415">
        <v>29800</v>
      </c>
      <c r="F223" s="415">
        <v>23330</v>
      </c>
      <c r="G223" s="415">
        <v>18330</v>
      </c>
      <c r="H223" s="415">
        <v>15090</v>
      </c>
      <c r="I223" s="415">
        <v>11850</v>
      </c>
      <c r="J223" s="415">
        <v>8630</v>
      </c>
      <c r="K223" s="415">
        <v>6840</v>
      </c>
      <c r="L223" s="416">
        <v>166900</v>
      </c>
    </row>
    <row r="224" spans="1:12">
      <c r="A224" s="407">
        <v>180</v>
      </c>
      <c r="B224" s="414">
        <v>542000</v>
      </c>
      <c r="C224" s="415">
        <v>545000</v>
      </c>
      <c r="D224" s="415">
        <v>36760</v>
      </c>
      <c r="E224" s="415">
        <v>30290</v>
      </c>
      <c r="F224" s="415">
        <v>23820</v>
      </c>
      <c r="G224" s="415">
        <v>18570</v>
      </c>
      <c r="H224" s="415">
        <v>15340</v>
      </c>
      <c r="I224" s="415">
        <v>12100</v>
      </c>
      <c r="J224" s="415">
        <v>8870</v>
      </c>
      <c r="K224" s="415">
        <v>6960</v>
      </c>
      <c r="L224" s="416">
        <v>168400</v>
      </c>
    </row>
    <row r="225" spans="1:12">
      <c r="A225" s="407"/>
      <c r="B225" s="414"/>
      <c r="C225" s="415"/>
      <c r="D225" s="415"/>
      <c r="E225" s="415"/>
      <c r="F225" s="415"/>
      <c r="G225" s="415"/>
      <c r="H225" s="415"/>
      <c r="I225" s="415"/>
      <c r="J225" s="415"/>
      <c r="K225" s="415"/>
      <c r="L225" s="416"/>
    </row>
    <row r="226" spans="1:12">
      <c r="A226" s="407">
        <v>181</v>
      </c>
      <c r="B226" s="414">
        <v>545000</v>
      </c>
      <c r="C226" s="415">
        <v>548000</v>
      </c>
      <c r="D226" s="415">
        <v>37250</v>
      </c>
      <c r="E226" s="415">
        <v>30780</v>
      </c>
      <c r="F226" s="415">
        <v>24310</v>
      </c>
      <c r="G226" s="415">
        <v>18820</v>
      </c>
      <c r="H226" s="415">
        <v>15580</v>
      </c>
      <c r="I226" s="415">
        <v>12340</v>
      </c>
      <c r="J226" s="415">
        <v>9120</v>
      </c>
      <c r="K226" s="415">
        <v>7090</v>
      </c>
      <c r="L226" s="416">
        <v>169900</v>
      </c>
    </row>
    <row r="227" spans="1:12">
      <c r="A227" s="407">
        <v>182</v>
      </c>
      <c r="B227" s="414">
        <v>548000</v>
      </c>
      <c r="C227" s="415">
        <v>551000</v>
      </c>
      <c r="D227" s="415">
        <v>37740</v>
      </c>
      <c r="E227" s="415">
        <v>31270</v>
      </c>
      <c r="F227" s="415">
        <v>24800</v>
      </c>
      <c r="G227" s="415">
        <v>19060</v>
      </c>
      <c r="H227" s="415">
        <v>15830</v>
      </c>
      <c r="I227" s="415">
        <v>12590</v>
      </c>
      <c r="J227" s="415">
        <v>9360</v>
      </c>
      <c r="K227" s="415">
        <v>7210</v>
      </c>
      <c r="L227" s="416">
        <v>171300</v>
      </c>
    </row>
    <row r="228" spans="1:12">
      <c r="A228" s="407">
        <v>183</v>
      </c>
      <c r="B228" s="414">
        <v>551000</v>
      </c>
      <c r="C228" s="415">
        <v>554000</v>
      </c>
      <c r="D228" s="415">
        <v>38280</v>
      </c>
      <c r="E228" s="415">
        <v>31810</v>
      </c>
      <c r="F228" s="415">
        <v>25340</v>
      </c>
      <c r="G228" s="415">
        <v>19330</v>
      </c>
      <c r="H228" s="415">
        <v>16100</v>
      </c>
      <c r="I228" s="415">
        <v>12860</v>
      </c>
      <c r="J228" s="415">
        <v>9630</v>
      </c>
      <c r="K228" s="415">
        <v>7350</v>
      </c>
      <c r="L228" s="416">
        <v>172800</v>
      </c>
    </row>
    <row r="229" spans="1:12">
      <c r="A229" s="407">
        <v>184</v>
      </c>
      <c r="B229" s="414">
        <v>554000</v>
      </c>
      <c r="C229" s="415">
        <v>557000</v>
      </c>
      <c r="D229" s="415">
        <v>38830</v>
      </c>
      <c r="E229" s="415">
        <v>32370</v>
      </c>
      <c r="F229" s="415">
        <v>25890</v>
      </c>
      <c r="G229" s="415">
        <v>19600</v>
      </c>
      <c r="H229" s="415">
        <v>16380</v>
      </c>
      <c r="I229" s="415">
        <v>13140</v>
      </c>
      <c r="J229" s="415">
        <v>9900</v>
      </c>
      <c r="K229" s="415">
        <v>7480</v>
      </c>
      <c r="L229" s="416">
        <v>174300</v>
      </c>
    </row>
    <row r="230" spans="1:12">
      <c r="A230" s="407">
        <v>185</v>
      </c>
      <c r="B230" s="414">
        <v>557000</v>
      </c>
      <c r="C230" s="415">
        <v>560000</v>
      </c>
      <c r="D230" s="415">
        <v>39380</v>
      </c>
      <c r="E230" s="415">
        <v>32920</v>
      </c>
      <c r="F230" s="415">
        <v>26440</v>
      </c>
      <c r="G230" s="415">
        <v>19980</v>
      </c>
      <c r="H230" s="415">
        <v>16650</v>
      </c>
      <c r="I230" s="415">
        <v>13420</v>
      </c>
      <c r="J230" s="415">
        <v>10180</v>
      </c>
      <c r="K230" s="415">
        <v>7630</v>
      </c>
      <c r="L230" s="416">
        <v>175700</v>
      </c>
    </row>
    <row r="231" spans="1:12">
      <c r="A231" s="407"/>
      <c r="B231" s="414"/>
      <c r="C231" s="415"/>
      <c r="D231" s="415"/>
      <c r="E231" s="415"/>
      <c r="F231" s="415"/>
      <c r="G231" s="415"/>
      <c r="H231" s="415"/>
      <c r="I231" s="415"/>
      <c r="J231" s="415"/>
      <c r="K231" s="415"/>
      <c r="L231" s="416"/>
    </row>
    <row r="232" spans="1:12">
      <c r="A232" s="407">
        <v>186</v>
      </c>
      <c r="B232" s="414">
        <v>560000</v>
      </c>
      <c r="C232" s="415">
        <v>563000</v>
      </c>
      <c r="D232" s="415">
        <v>39930</v>
      </c>
      <c r="E232" s="415">
        <v>33470</v>
      </c>
      <c r="F232" s="415">
        <v>27000</v>
      </c>
      <c r="G232" s="415">
        <v>20530</v>
      </c>
      <c r="H232" s="415">
        <v>16930</v>
      </c>
      <c r="I232" s="415">
        <v>13690</v>
      </c>
      <c r="J232" s="415">
        <v>10460</v>
      </c>
      <c r="K232" s="415">
        <v>7760</v>
      </c>
      <c r="L232" s="416">
        <v>177200</v>
      </c>
    </row>
    <row r="233" spans="1:12">
      <c r="A233" s="407">
        <v>187</v>
      </c>
      <c r="B233" s="414">
        <v>563000</v>
      </c>
      <c r="C233" s="415">
        <v>566000</v>
      </c>
      <c r="D233" s="415">
        <v>40480</v>
      </c>
      <c r="E233" s="415">
        <v>34020</v>
      </c>
      <c r="F233" s="415">
        <v>27550</v>
      </c>
      <c r="G233" s="415">
        <v>21080</v>
      </c>
      <c r="H233" s="415">
        <v>17200</v>
      </c>
      <c r="I233" s="415">
        <v>13970</v>
      </c>
      <c r="J233" s="415">
        <v>10730</v>
      </c>
      <c r="K233" s="415">
        <v>7900</v>
      </c>
      <c r="L233" s="416">
        <v>178700</v>
      </c>
    </row>
    <row r="234" spans="1:12">
      <c r="A234" s="407">
        <v>188</v>
      </c>
      <c r="B234" s="414">
        <v>566000</v>
      </c>
      <c r="C234" s="415">
        <v>569000</v>
      </c>
      <c r="D234" s="415">
        <v>41030</v>
      </c>
      <c r="E234" s="415">
        <v>34570</v>
      </c>
      <c r="F234" s="415">
        <v>28100</v>
      </c>
      <c r="G234" s="415">
        <v>21630</v>
      </c>
      <c r="H234" s="415">
        <v>17480</v>
      </c>
      <c r="I234" s="415">
        <v>14240</v>
      </c>
      <c r="J234" s="415">
        <v>11010</v>
      </c>
      <c r="K234" s="415">
        <v>8040</v>
      </c>
      <c r="L234" s="416">
        <v>180100</v>
      </c>
    </row>
    <row r="235" spans="1:12">
      <c r="A235" s="407">
        <v>189</v>
      </c>
      <c r="B235" s="414">
        <v>569000</v>
      </c>
      <c r="C235" s="415">
        <v>572000</v>
      </c>
      <c r="D235" s="415">
        <v>41590</v>
      </c>
      <c r="E235" s="415">
        <v>35120</v>
      </c>
      <c r="F235" s="415">
        <v>28650</v>
      </c>
      <c r="G235" s="415">
        <v>22190</v>
      </c>
      <c r="H235" s="415">
        <v>17760</v>
      </c>
      <c r="I235" s="415">
        <v>14520</v>
      </c>
      <c r="J235" s="415">
        <v>11280</v>
      </c>
      <c r="K235" s="415">
        <v>8180</v>
      </c>
      <c r="L235" s="416">
        <v>181600</v>
      </c>
    </row>
    <row r="236" spans="1:12">
      <c r="A236" s="407">
        <v>190</v>
      </c>
      <c r="B236" s="414">
        <v>572000</v>
      </c>
      <c r="C236" s="415">
        <v>575000</v>
      </c>
      <c r="D236" s="415">
        <v>42140</v>
      </c>
      <c r="E236" s="415">
        <v>35670</v>
      </c>
      <c r="F236" s="415">
        <v>29200</v>
      </c>
      <c r="G236" s="415">
        <v>22740</v>
      </c>
      <c r="H236" s="415">
        <v>18030</v>
      </c>
      <c r="I236" s="415">
        <v>14790</v>
      </c>
      <c r="J236" s="415">
        <v>11560</v>
      </c>
      <c r="K236" s="415">
        <v>8330</v>
      </c>
      <c r="L236" s="416">
        <v>183100</v>
      </c>
    </row>
    <row r="237" spans="1:12">
      <c r="A237" s="407"/>
      <c r="B237" s="414"/>
      <c r="C237" s="415"/>
      <c r="D237" s="415"/>
      <c r="E237" s="415"/>
      <c r="F237" s="415"/>
      <c r="G237" s="415"/>
      <c r="H237" s="415"/>
      <c r="I237" s="415"/>
      <c r="J237" s="415"/>
      <c r="K237" s="415"/>
      <c r="L237" s="416"/>
    </row>
    <row r="238" spans="1:12">
      <c r="A238" s="407">
        <v>191</v>
      </c>
      <c r="B238" s="414">
        <v>575000</v>
      </c>
      <c r="C238" s="415">
        <v>578000</v>
      </c>
      <c r="D238" s="415">
        <v>42690</v>
      </c>
      <c r="E238" s="415">
        <v>36230</v>
      </c>
      <c r="F238" s="415">
        <v>29750</v>
      </c>
      <c r="G238" s="415">
        <v>23290</v>
      </c>
      <c r="H238" s="415">
        <v>18310</v>
      </c>
      <c r="I238" s="415">
        <v>15070</v>
      </c>
      <c r="J238" s="415">
        <v>11830</v>
      </c>
      <c r="K238" s="415">
        <v>8610</v>
      </c>
      <c r="L238" s="416">
        <v>184600</v>
      </c>
    </row>
    <row r="239" spans="1:12">
      <c r="A239" s="407">
        <v>192</v>
      </c>
      <c r="B239" s="414">
        <v>578000</v>
      </c>
      <c r="C239" s="415">
        <v>581000</v>
      </c>
      <c r="D239" s="415">
        <v>43240</v>
      </c>
      <c r="E239" s="415">
        <v>36780</v>
      </c>
      <c r="F239" s="415">
        <v>30300</v>
      </c>
      <c r="G239" s="415">
        <v>23840</v>
      </c>
      <c r="H239" s="415">
        <v>18580</v>
      </c>
      <c r="I239" s="415">
        <v>15350</v>
      </c>
      <c r="J239" s="415">
        <v>12110</v>
      </c>
      <c r="K239" s="415">
        <v>8880</v>
      </c>
      <c r="L239" s="416">
        <v>186000</v>
      </c>
    </row>
    <row r="240" spans="1:12">
      <c r="A240" s="407">
        <v>193</v>
      </c>
      <c r="B240" s="414">
        <v>581000</v>
      </c>
      <c r="C240" s="415">
        <v>584000</v>
      </c>
      <c r="D240" s="415">
        <v>43790</v>
      </c>
      <c r="E240" s="415">
        <v>37330</v>
      </c>
      <c r="F240" s="415">
        <v>30850</v>
      </c>
      <c r="G240" s="415">
        <v>24390</v>
      </c>
      <c r="H240" s="415">
        <v>18860</v>
      </c>
      <c r="I240" s="415">
        <v>15620</v>
      </c>
      <c r="J240" s="415">
        <v>12380</v>
      </c>
      <c r="K240" s="415">
        <v>9160</v>
      </c>
      <c r="L240" s="416">
        <v>187500</v>
      </c>
    </row>
    <row r="241" spans="1:12">
      <c r="A241" s="407">
        <v>194</v>
      </c>
      <c r="B241" s="414">
        <v>584000</v>
      </c>
      <c r="C241" s="415">
        <v>587000</v>
      </c>
      <c r="D241" s="415">
        <v>44340</v>
      </c>
      <c r="E241" s="415">
        <v>37880</v>
      </c>
      <c r="F241" s="415">
        <v>31410</v>
      </c>
      <c r="G241" s="415">
        <v>24940</v>
      </c>
      <c r="H241" s="415">
        <v>19130</v>
      </c>
      <c r="I241" s="415">
        <v>15900</v>
      </c>
      <c r="J241" s="415">
        <v>12660</v>
      </c>
      <c r="K241" s="415">
        <v>9430</v>
      </c>
      <c r="L241" s="416">
        <v>189000</v>
      </c>
    </row>
    <row r="242" spans="1:12">
      <c r="A242" s="407">
        <v>195</v>
      </c>
      <c r="B242" s="414">
        <v>587000</v>
      </c>
      <c r="C242" s="415">
        <v>590000</v>
      </c>
      <c r="D242" s="415">
        <v>44890</v>
      </c>
      <c r="E242" s="415">
        <v>38430</v>
      </c>
      <c r="F242" s="415">
        <v>31960</v>
      </c>
      <c r="G242" s="415">
        <v>25490</v>
      </c>
      <c r="H242" s="415">
        <v>19410</v>
      </c>
      <c r="I242" s="415">
        <v>16170</v>
      </c>
      <c r="J242" s="415">
        <v>12940</v>
      </c>
      <c r="K242" s="415">
        <v>9710</v>
      </c>
      <c r="L242" s="416">
        <v>190400</v>
      </c>
    </row>
    <row r="243" spans="1:12" ht="13.8" thickBot="1">
      <c r="A243" s="407"/>
      <c r="B243" s="417"/>
      <c r="C243" s="418"/>
      <c r="D243" s="418"/>
      <c r="E243" s="418"/>
      <c r="F243" s="418"/>
      <c r="G243" s="418"/>
      <c r="H243" s="418"/>
      <c r="I243" s="418"/>
      <c r="J243" s="418"/>
      <c r="K243" s="418"/>
      <c r="L243" s="419"/>
    </row>
    <row r="244" spans="1:12">
      <c r="A244" s="407">
        <v>196</v>
      </c>
      <c r="B244" s="414">
        <v>590000</v>
      </c>
      <c r="C244" s="415">
        <v>593000</v>
      </c>
      <c r="D244" s="415">
        <v>45440</v>
      </c>
      <c r="E244" s="415">
        <v>38980</v>
      </c>
      <c r="F244" s="415">
        <v>32510</v>
      </c>
      <c r="G244" s="415">
        <v>26050</v>
      </c>
      <c r="H244" s="415">
        <v>19680</v>
      </c>
      <c r="I244" s="415">
        <v>16450</v>
      </c>
      <c r="J244" s="415">
        <v>13210</v>
      </c>
      <c r="K244" s="415">
        <v>9990</v>
      </c>
      <c r="L244" s="416">
        <v>191900</v>
      </c>
    </row>
    <row r="245" spans="1:12">
      <c r="A245" s="407">
        <v>197</v>
      </c>
      <c r="B245" s="414">
        <v>593000</v>
      </c>
      <c r="C245" s="415">
        <v>596000</v>
      </c>
      <c r="D245" s="415">
        <v>46000</v>
      </c>
      <c r="E245" s="415">
        <v>39530</v>
      </c>
      <c r="F245" s="415">
        <v>33060</v>
      </c>
      <c r="G245" s="415">
        <v>26600</v>
      </c>
      <c r="H245" s="415">
        <v>20130</v>
      </c>
      <c r="I245" s="415">
        <v>16720</v>
      </c>
      <c r="J245" s="415">
        <v>13490</v>
      </c>
      <c r="K245" s="415">
        <v>10260</v>
      </c>
      <c r="L245" s="416">
        <v>193400</v>
      </c>
    </row>
    <row r="246" spans="1:12">
      <c r="A246" s="407">
        <v>198</v>
      </c>
      <c r="B246" s="414">
        <v>596000</v>
      </c>
      <c r="C246" s="415">
        <v>599000</v>
      </c>
      <c r="D246" s="415">
        <v>46550</v>
      </c>
      <c r="E246" s="415">
        <v>40080</v>
      </c>
      <c r="F246" s="415">
        <v>33610</v>
      </c>
      <c r="G246" s="415">
        <v>27150</v>
      </c>
      <c r="H246" s="415">
        <v>20690</v>
      </c>
      <c r="I246" s="415">
        <v>17000</v>
      </c>
      <c r="J246" s="415">
        <v>13760</v>
      </c>
      <c r="K246" s="415">
        <v>10540</v>
      </c>
      <c r="L246" s="416">
        <v>194800</v>
      </c>
    </row>
    <row r="247" spans="1:12">
      <c r="A247" s="407">
        <v>199</v>
      </c>
      <c r="B247" s="414">
        <v>599000</v>
      </c>
      <c r="C247" s="415">
        <v>602000</v>
      </c>
      <c r="D247" s="415">
        <v>47100</v>
      </c>
      <c r="E247" s="415">
        <v>40640</v>
      </c>
      <c r="F247" s="415">
        <v>34160</v>
      </c>
      <c r="G247" s="415">
        <v>27700</v>
      </c>
      <c r="H247" s="415">
        <v>21240</v>
      </c>
      <c r="I247" s="415">
        <v>17280</v>
      </c>
      <c r="J247" s="415">
        <v>14040</v>
      </c>
      <c r="K247" s="415">
        <v>10810</v>
      </c>
      <c r="L247" s="416">
        <v>196300</v>
      </c>
    </row>
    <row r="248" spans="1:12">
      <c r="A248" s="407">
        <v>200</v>
      </c>
      <c r="B248" s="414">
        <v>602000</v>
      </c>
      <c r="C248" s="415">
        <v>605000</v>
      </c>
      <c r="D248" s="415">
        <v>47650</v>
      </c>
      <c r="E248" s="415">
        <v>41190</v>
      </c>
      <c r="F248" s="415">
        <v>34710</v>
      </c>
      <c r="G248" s="415">
        <v>28250</v>
      </c>
      <c r="H248" s="415">
        <v>21790</v>
      </c>
      <c r="I248" s="415">
        <v>17550</v>
      </c>
      <c r="J248" s="415">
        <v>14310</v>
      </c>
      <c r="K248" s="415">
        <v>11090</v>
      </c>
      <c r="L248" s="416">
        <v>197800</v>
      </c>
    </row>
    <row r="249" spans="1:12">
      <c r="A249" s="407"/>
      <c r="B249" s="414"/>
      <c r="C249" s="415"/>
      <c r="D249" s="415"/>
      <c r="E249" s="415"/>
      <c r="F249" s="415"/>
      <c r="G249" s="415"/>
      <c r="H249" s="415"/>
      <c r="I249" s="415"/>
      <c r="J249" s="415"/>
      <c r="K249" s="415"/>
      <c r="L249" s="416"/>
    </row>
    <row r="250" spans="1:12">
      <c r="A250" s="407">
        <v>201</v>
      </c>
      <c r="B250" s="414">
        <v>605000</v>
      </c>
      <c r="C250" s="415">
        <v>608000</v>
      </c>
      <c r="D250" s="415">
        <v>48200</v>
      </c>
      <c r="E250" s="415">
        <v>41740</v>
      </c>
      <c r="F250" s="415">
        <v>35270</v>
      </c>
      <c r="G250" s="415">
        <v>28800</v>
      </c>
      <c r="H250" s="415">
        <v>22340</v>
      </c>
      <c r="I250" s="415">
        <v>17830</v>
      </c>
      <c r="J250" s="415">
        <v>14590</v>
      </c>
      <c r="K250" s="415">
        <v>11360</v>
      </c>
      <c r="L250" s="416">
        <v>199300</v>
      </c>
    </row>
    <row r="251" spans="1:12">
      <c r="A251" s="407">
        <v>202</v>
      </c>
      <c r="B251" s="414">
        <v>608000</v>
      </c>
      <c r="C251" s="415">
        <v>611000</v>
      </c>
      <c r="D251" s="415">
        <v>48750</v>
      </c>
      <c r="E251" s="415">
        <v>42290</v>
      </c>
      <c r="F251" s="415">
        <v>35820</v>
      </c>
      <c r="G251" s="415">
        <v>29350</v>
      </c>
      <c r="H251" s="415">
        <v>22890</v>
      </c>
      <c r="I251" s="415">
        <v>18100</v>
      </c>
      <c r="J251" s="415">
        <v>14870</v>
      </c>
      <c r="K251" s="415">
        <v>11640</v>
      </c>
      <c r="L251" s="416">
        <v>200700</v>
      </c>
    </row>
    <row r="252" spans="1:12">
      <c r="A252" s="407">
        <v>203</v>
      </c>
      <c r="B252" s="414">
        <v>611000</v>
      </c>
      <c r="C252" s="415">
        <v>614000</v>
      </c>
      <c r="D252" s="415">
        <v>49300</v>
      </c>
      <c r="E252" s="415">
        <v>42840</v>
      </c>
      <c r="F252" s="415">
        <v>36370</v>
      </c>
      <c r="G252" s="415">
        <v>29910</v>
      </c>
      <c r="H252" s="415">
        <v>23440</v>
      </c>
      <c r="I252" s="415">
        <v>18380</v>
      </c>
      <c r="J252" s="415">
        <v>15140</v>
      </c>
      <c r="K252" s="415">
        <v>11920</v>
      </c>
      <c r="L252" s="416">
        <v>202200</v>
      </c>
    </row>
    <row r="253" spans="1:12">
      <c r="A253" s="407">
        <v>204</v>
      </c>
      <c r="B253" s="414">
        <v>614000</v>
      </c>
      <c r="C253" s="415">
        <v>617000</v>
      </c>
      <c r="D253" s="415">
        <v>49860</v>
      </c>
      <c r="E253" s="415">
        <v>43390</v>
      </c>
      <c r="F253" s="415">
        <v>36920</v>
      </c>
      <c r="G253" s="415">
        <v>30460</v>
      </c>
      <c r="H253" s="415">
        <v>23990</v>
      </c>
      <c r="I253" s="415">
        <v>18650</v>
      </c>
      <c r="J253" s="415">
        <v>15420</v>
      </c>
      <c r="K253" s="415">
        <v>12190</v>
      </c>
      <c r="L253" s="416">
        <v>203700</v>
      </c>
    </row>
    <row r="254" spans="1:12">
      <c r="A254" s="407">
        <v>205</v>
      </c>
      <c r="B254" s="414">
        <v>617000</v>
      </c>
      <c r="C254" s="415">
        <v>620000</v>
      </c>
      <c r="D254" s="415">
        <v>50410</v>
      </c>
      <c r="E254" s="415">
        <v>43940</v>
      </c>
      <c r="F254" s="415">
        <v>37470</v>
      </c>
      <c r="G254" s="415">
        <v>31010</v>
      </c>
      <c r="H254" s="415">
        <v>24540</v>
      </c>
      <c r="I254" s="415">
        <v>18930</v>
      </c>
      <c r="J254" s="415">
        <v>15690</v>
      </c>
      <c r="K254" s="415">
        <v>12470</v>
      </c>
      <c r="L254" s="416">
        <v>205100</v>
      </c>
    </row>
    <row r="255" spans="1:12">
      <c r="A255" s="407"/>
      <c r="B255" s="414"/>
      <c r="C255" s="415"/>
      <c r="D255" s="415"/>
      <c r="E255" s="415"/>
      <c r="F255" s="415"/>
      <c r="G255" s="415"/>
      <c r="H255" s="415"/>
      <c r="I255" s="415"/>
      <c r="J255" s="415"/>
      <c r="K255" s="415"/>
      <c r="L255" s="416"/>
    </row>
    <row r="256" spans="1:12">
      <c r="A256" s="407">
        <v>206</v>
      </c>
      <c r="B256" s="414">
        <v>620000</v>
      </c>
      <c r="C256" s="415">
        <v>623000</v>
      </c>
      <c r="D256" s="415">
        <v>50960</v>
      </c>
      <c r="E256" s="415">
        <v>44500</v>
      </c>
      <c r="F256" s="415">
        <v>38020</v>
      </c>
      <c r="G256" s="415">
        <v>31560</v>
      </c>
      <c r="H256" s="415">
        <v>25100</v>
      </c>
      <c r="I256" s="415">
        <v>19210</v>
      </c>
      <c r="J256" s="415">
        <v>15970</v>
      </c>
      <c r="K256" s="415">
        <v>12740</v>
      </c>
      <c r="L256" s="416">
        <v>206700</v>
      </c>
    </row>
    <row r="257" spans="1:12">
      <c r="A257" s="407">
        <v>207</v>
      </c>
      <c r="B257" s="414">
        <v>623000</v>
      </c>
      <c r="C257" s="415">
        <v>626000</v>
      </c>
      <c r="D257" s="415">
        <v>51510</v>
      </c>
      <c r="E257" s="415">
        <v>45050</v>
      </c>
      <c r="F257" s="415">
        <v>38570</v>
      </c>
      <c r="G257" s="415">
        <v>32110</v>
      </c>
      <c r="H257" s="415">
        <v>25650</v>
      </c>
      <c r="I257" s="415">
        <v>19480</v>
      </c>
      <c r="J257" s="415">
        <v>16240</v>
      </c>
      <c r="K257" s="415">
        <v>13020</v>
      </c>
      <c r="L257" s="416">
        <v>208100</v>
      </c>
    </row>
    <row r="258" spans="1:12">
      <c r="A258" s="407">
        <v>208</v>
      </c>
      <c r="B258" s="414">
        <v>626000</v>
      </c>
      <c r="C258" s="415">
        <v>629000</v>
      </c>
      <c r="D258" s="415">
        <v>52060</v>
      </c>
      <c r="E258" s="415">
        <v>45600</v>
      </c>
      <c r="F258" s="415">
        <v>39120</v>
      </c>
      <c r="G258" s="415">
        <v>32660</v>
      </c>
      <c r="H258" s="415">
        <v>26200</v>
      </c>
      <c r="I258" s="415">
        <v>19760</v>
      </c>
      <c r="J258" s="415">
        <v>16520</v>
      </c>
      <c r="K258" s="415">
        <v>13290</v>
      </c>
      <c r="L258" s="416">
        <v>209500</v>
      </c>
    </row>
    <row r="259" spans="1:12">
      <c r="A259" s="407">
        <v>209</v>
      </c>
      <c r="B259" s="414">
        <v>629000</v>
      </c>
      <c r="C259" s="415">
        <v>632000</v>
      </c>
      <c r="D259" s="415">
        <v>52610</v>
      </c>
      <c r="E259" s="415">
        <v>46150</v>
      </c>
      <c r="F259" s="415">
        <v>39680</v>
      </c>
      <c r="G259" s="415">
        <v>33210</v>
      </c>
      <c r="H259" s="415">
        <v>26750</v>
      </c>
      <c r="I259" s="415">
        <v>20280</v>
      </c>
      <c r="J259" s="415">
        <v>16800</v>
      </c>
      <c r="K259" s="415">
        <v>13570</v>
      </c>
      <c r="L259" s="416">
        <v>211000</v>
      </c>
    </row>
    <row r="260" spans="1:12">
      <c r="A260" s="407">
        <v>210</v>
      </c>
      <c r="B260" s="414">
        <v>632000</v>
      </c>
      <c r="C260" s="415">
        <v>635000</v>
      </c>
      <c r="D260" s="415">
        <v>53160</v>
      </c>
      <c r="E260" s="415">
        <v>46700</v>
      </c>
      <c r="F260" s="415">
        <v>40230</v>
      </c>
      <c r="G260" s="415">
        <v>33760</v>
      </c>
      <c r="H260" s="415">
        <v>27300</v>
      </c>
      <c r="I260" s="415">
        <v>20830</v>
      </c>
      <c r="J260" s="415">
        <v>17070</v>
      </c>
      <c r="K260" s="415">
        <v>13840</v>
      </c>
      <c r="L260" s="416">
        <v>212500</v>
      </c>
    </row>
    <row r="261" spans="1:12">
      <c r="A261" s="407"/>
      <c r="B261" s="414"/>
      <c r="C261" s="415"/>
      <c r="D261" s="415"/>
      <c r="E261" s="415"/>
      <c r="F261" s="415"/>
      <c r="G261" s="415"/>
      <c r="H261" s="415"/>
      <c r="I261" s="415"/>
      <c r="J261" s="415"/>
      <c r="K261" s="415"/>
      <c r="L261" s="416"/>
    </row>
    <row r="262" spans="1:12">
      <c r="A262" s="407">
        <v>211</v>
      </c>
      <c r="B262" s="414">
        <v>635000</v>
      </c>
      <c r="C262" s="415">
        <v>638000</v>
      </c>
      <c r="D262" s="415">
        <v>53710</v>
      </c>
      <c r="E262" s="415">
        <v>47250</v>
      </c>
      <c r="F262" s="415">
        <v>40780</v>
      </c>
      <c r="G262" s="415">
        <v>34320</v>
      </c>
      <c r="H262" s="415">
        <v>27850</v>
      </c>
      <c r="I262" s="415">
        <v>21380</v>
      </c>
      <c r="J262" s="415">
        <v>17350</v>
      </c>
      <c r="K262" s="415">
        <v>14120</v>
      </c>
      <c r="L262" s="416">
        <v>214000</v>
      </c>
    </row>
    <row r="263" spans="1:12">
      <c r="A263" s="407">
        <v>212</v>
      </c>
      <c r="B263" s="414">
        <v>638000</v>
      </c>
      <c r="C263" s="415">
        <v>641000</v>
      </c>
      <c r="D263" s="415">
        <v>54270</v>
      </c>
      <c r="E263" s="415">
        <v>47800</v>
      </c>
      <c r="F263" s="415">
        <v>41330</v>
      </c>
      <c r="G263" s="415">
        <v>34870</v>
      </c>
      <c r="H263" s="415">
        <v>28400</v>
      </c>
      <c r="I263" s="415">
        <v>21930</v>
      </c>
      <c r="J263" s="415">
        <v>17620</v>
      </c>
      <c r="K263" s="415">
        <v>14400</v>
      </c>
      <c r="L263" s="416">
        <v>214900</v>
      </c>
    </row>
    <row r="264" spans="1:12">
      <c r="A264" s="407">
        <v>213</v>
      </c>
      <c r="B264" s="414">
        <v>641000</v>
      </c>
      <c r="C264" s="415">
        <v>644000</v>
      </c>
      <c r="D264" s="415">
        <v>54820</v>
      </c>
      <c r="E264" s="415">
        <v>48350</v>
      </c>
      <c r="F264" s="415">
        <v>41880</v>
      </c>
      <c r="G264" s="415">
        <v>35420</v>
      </c>
      <c r="H264" s="415">
        <v>28960</v>
      </c>
      <c r="I264" s="415">
        <v>22480</v>
      </c>
      <c r="J264" s="415">
        <v>17900</v>
      </c>
      <c r="K264" s="415">
        <v>14670</v>
      </c>
      <c r="L264" s="416">
        <v>215900</v>
      </c>
    </row>
    <row r="265" spans="1:12">
      <c r="A265" s="407">
        <v>214</v>
      </c>
      <c r="B265" s="414">
        <v>644000</v>
      </c>
      <c r="C265" s="415">
        <v>647000</v>
      </c>
      <c r="D265" s="415">
        <v>55370</v>
      </c>
      <c r="E265" s="415">
        <v>48910</v>
      </c>
      <c r="F265" s="415">
        <v>42430</v>
      </c>
      <c r="G265" s="415">
        <v>35970</v>
      </c>
      <c r="H265" s="415">
        <v>29510</v>
      </c>
      <c r="I265" s="415">
        <v>23030</v>
      </c>
      <c r="J265" s="415">
        <v>18170</v>
      </c>
      <c r="K265" s="415">
        <v>14950</v>
      </c>
      <c r="L265" s="416">
        <v>217000</v>
      </c>
    </row>
    <row r="266" spans="1:12">
      <c r="A266" s="407">
        <v>215</v>
      </c>
      <c r="B266" s="414">
        <v>647000</v>
      </c>
      <c r="C266" s="415">
        <v>650000</v>
      </c>
      <c r="D266" s="415">
        <v>55920</v>
      </c>
      <c r="E266" s="415">
        <v>49460</v>
      </c>
      <c r="F266" s="415">
        <v>42980</v>
      </c>
      <c r="G266" s="415">
        <v>36520</v>
      </c>
      <c r="H266" s="415">
        <v>30060</v>
      </c>
      <c r="I266" s="415">
        <v>23590</v>
      </c>
      <c r="J266" s="415">
        <v>18450</v>
      </c>
      <c r="K266" s="415">
        <v>15220</v>
      </c>
      <c r="L266" s="416">
        <v>218000</v>
      </c>
    </row>
    <row r="267" spans="1:12">
      <c r="A267" s="407"/>
      <c r="B267" s="414"/>
      <c r="C267" s="415"/>
      <c r="D267" s="415"/>
      <c r="E267" s="415"/>
      <c r="F267" s="415"/>
      <c r="G267" s="415"/>
      <c r="H267" s="415"/>
      <c r="I267" s="415"/>
      <c r="J267" s="415"/>
      <c r="K267" s="415"/>
      <c r="L267" s="416"/>
    </row>
    <row r="268" spans="1:12">
      <c r="A268" s="407">
        <v>216</v>
      </c>
      <c r="B268" s="414">
        <v>650000</v>
      </c>
      <c r="C268" s="415">
        <v>653000</v>
      </c>
      <c r="D268" s="415">
        <v>56470</v>
      </c>
      <c r="E268" s="415">
        <v>50010</v>
      </c>
      <c r="F268" s="415">
        <v>43540</v>
      </c>
      <c r="G268" s="415">
        <v>37070</v>
      </c>
      <c r="H268" s="415">
        <v>30610</v>
      </c>
      <c r="I268" s="415">
        <v>24140</v>
      </c>
      <c r="J268" s="415">
        <v>18730</v>
      </c>
      <c r="K268" s="415">
        <v>15500</v>
      </c>
      <c r="L268" s="416">
        <v>219000</v>
      </c>
    </row>
    <row r="269" spans="1:12">
      <c r="A269" s="407">
        <v>217</v>
      </c>
      <c r="B269" s="414">
        <v>653000</v>
      </c>
      <c r="C269" s="415">
        <v>656000</v>
      </c>
      <c r="D269" s="415">
        <v>57020</v>
      </c>
      <c r="E269" s="415">
        <v>50560</v>
      </c>
      <c r="F269" s="415">
        <v>44090</v>
      </c>
      <c r="G269" s="415">
        <v>37620</v>
      </c>
      <c r="H269" s="415">
        <v>31160</v>
      </c>
      <c r="I269" s="415">
        <v>24690</v>
      </c>
      <c r="J269" s="415">
        <v>19000</v>
      </c>
      <c r="K269" s="415">
        <v>15770</v>
      </c>
      <c r="L269" s="416">
        <v>220000</v>
      </c>
    </row>
    <row r="270" spans="1:12">
      <c r="A270" s="407">
        <v>218</v>
      </c>
      <c r="B270" s="414">
        <v>656000</v>
      </c>
      <c r="C270" s="415">
        <v>659000</v>
      </c>
      <c r="D270" s="415">
        <v>57570</v>
      </c>
      <c r="E270" s="415">
        <v>51110</v>
      </c>
      <c r="F270" s="415">
        <v>44640</v>
      </c>
      <c r="G270" s="415">
        <v>38180</v>
      </c>
      <c r="H270" s="415">
        <v>31710</v>
      </c>
      <c r="I270" s="415">
        <v>25240</v>
      </c>
      <c r="J270" s="415">
        <v>19280</v>
      </c>
      <c r="K270" s="415">
        <v>16050</v>
      </c>
      <c r="L270" s="416">
        <v>221000</v>
      </c>
    </row>
    <row r="271" spans="1:12">
      <c r="A271" s="407">
        <v>219</v>
      </c>
      <c r="B271" s="414">
        <v>659000</v>
      </c>
      <c r="C271" s="415">
        <v>662000</v>
      </c>
      <c r="D271" s="415">
        <v>58130</v>
      </c>
      <c r="E271" s="415">
        <v>51660</v>
      </c>
      <c r="F271" s="415">
        <v>45190</v>
      </c>
      <c r="G271" s="415">
        <v>38730</v>
      </c>
      <c r="H271" s="415">
        <v>32260</v>
      </c>
      <c r="I271" s="415">
        <v>25790</v>
      </c>
      <c r="J271" s="415">
        <v>19550</v>
      </c>
      <c r="K271" s="415">
        <v>16330</v>
      </c>
      <c r="L271" s="416">
        <v>222100</v>
      </c>
    </row>
    <row r="272" spans="1:12">
      <c r="A272" s="407">
        <v>220</v>
      </c>
      <c r="B272" s="414">
        <v>662000</v>
      </c>
      <c r="C272" s="415">
        <v>665000</v>
      </c>
      <c r="D272" s="415">
        <v>58680</v>
      </c>
      <c r="E272" s="415">
        <v>52210</v>
      </c>
      <c r="F272" s="415">
        <v>45740</v>
      </c>
      <c r="G272" s="415">
        <v>39280</v>
      </c>
      <c r="H272" s="415">
        <v>32810</v>
      </c>
      <c r="I272" s="415">
        <v>26340</v>
      </c>
      <c r="J272" s="415">
        <v>19880</v>
      </c>
      <c r="K272" s="415">
        <v>16600</v>
      </c>
      <c r="L272" s="416">
        <v>223100</v>
      </c>
    </row>
    <row r="273" spans="1:12">
      <c r="A273" s="407"/>
      <c r="B273" s="414"/>
      <c r="C273" s="415"/>
      <c r="D273" s="415"/>
      <c r="E273" s="415"/>
      <c r="F273" s="415"/>
      <c r="G273" s="415"/>
      <c r="H273" s="415"/>
      <c r="I273" s="415"/>
      <c r="J273" s="415"/>
      <c r="K273" s="415"/>
      <c r="L273" s="416"/>
    </row>
    <row r="274" spans="1:12">
      <c r="A274" s="407">
        <v>221</v>
      </c>
      <c r="B274" s="414">
        <v>665000</v>
      </c>
      <c r="C274" s="415">
        <v>668000</v>
      </c>
      <c r="D274" s="415">
        <v>59230</v>
      </c>
      <c r="E274" s="415">
        <v>52770</v>
      </c>
      <c r="F274" s="415">
        <v>46290</v>
      </c>
      <c r="G274" s="415">
        <v>39830</v>
      </c>
      <c r="H274" s="415">
        <v>33370</v>
      </c>
      <c r="I274" s="415">
        <v>26890</v>
      </c>
      <c r="J274" s="415">
        <v>20430</v>
      </c>
      <c r="K274" s="415">
        <v>16880</v>
      </c>
      <c r="L274" s="416">
        <v>224100</v>
      </c>
    </row>
    <row r="275" spans="1:12">
      <c r="A275" s="407">
        <v>222</v>
      </c>
      <c r="B275" s="414">
        <v>668000</v>
      </c>
      <c r="C275" s="415">
        <v>671000</v>
      </c>
      <c r="D275" s="415">
        <v>59780</v>
      </c>
      <c r="E275" s="415">
        <v>53320</v>
      </c>
      <c r="F275" s="415">
        <v>46840</v>
      </c>
      <c r="G275" s="415">
        <v>40380</v>
      </c>
      <c r="H275" s="415">
        <v>33920</v>
      </c>
      <c r="I275" s="415">
        <v>27440</v>
      </c>
      <c r="J275" s="415">
        <v>20980</v>
      </c>
      <c r="K275" s="415">
        <v>17150</v>
      </c>
      <c r="L275" s="416">
        <v>225000</v>
      </c>
    </row>
    <row r="276" spans="1:12">
      <c r="A276" s="407">
        <v>223</v>
      </c>
      <c r="B276" s="414">
        <v>671000</v>
      </c>
      <c r="C276" s="415">
        <v>674000</v>
      </c>
      <c r="D276" s="415">
        <v>60330</v>
      </c>
      <c r="E276" s="415">
        <v>53870</v>
      </c>
      <c r="F276" s="415">
        <v>47390</v>
      </c>
      <c r="G276" s="415">
        <v>40930</v>
      </c>
      <c r="H276" s="415">
        <v>34470</v>
      </c>
      <c r="I276" s="415">
        <v>28000</v>
      </c>
      <c r="J276" s="415">
        <v>21530</v>
      </c>
      <c r="K276" s="415">
        <v>17430</v>
      </c>
      <c r="L276" s="416">
        <v>226000</v>
      </c>
    </row>
    <row r="277" spans="1:12">
      <c r="A277" s="407">
        <v>224</v>
      </c>
      <c r="B277" s="414">
        <v>674000</v>
      </c>
      <c r="C277" s="415">
        <v>677000</v>
      </c>
      <c r="D277" s="415">
        <v>60880</v>
      </c>
      <c r="E277" s="415">
        <v>54420</v>
      </c>
      <c r="F277" s="415">
        <v>47950</v>
      </c>
      <c r="G277" s="415">
        <v>41480</v>
      </c>
      <c r="H277" s="415">
        <v>35020</v>
      </c>
      <c r="I277" s="415">
        <v>28550</v>
      </c>
      <c r="J277" s="415">
        <v>22080</v>
      </c>
      <c r="K277" s="415">
        <v>17700</v>
      </c>
      <c r="L277" s="416">
        <v>227100</v>
      </c>
    </row>
    <row r="278" spans="1:12">
      <c r="A278" s="407">
        <v>225</v>
      </c>
      <c r="B278" s="414">
        <v>677000</v>
      </c>
      <c r="C278" s="415">
        <v>680000</v>
      </c>
      <c r="D278" s="415">
        <v>61430</v>
      </c>
      <c r="E278" s="415">
        <v>54970</v>
      </c>
      <c r="F278" s="415">
        <v>48500</v>
      </c>
      <c r="G278" s="415">
        <v>42030</v>
      </c>
      <c r="H278" s="415">
        <v>35570</v>
      </c>
      <c r="I278" s="415">
        <v>29100</v>
      </c>
      <c r="J278" s="415">
        <v>22640</v>
      </c>
      <c r="K278" s="415">
        <v>17980</v>
      </c>
      <c r="L278" s="416">
        <v>228100</v>
      </c>
    </row>
    <row r="279" spans="1:12">
      <c r="A279" s="407"/>
      <c r="B279" s="414"/>
      <c r="C279" s="415"/>
      <c r="D279" s="415"/>
      <c r="E279" s="415"/>
      <c r="F279" s="415"/>
      <c r="G279" s="415"/>
      <c r="H279" s="415"/>
      <c r="I279" s="415"/>
      <c r="J279" s="415"/>
      <c r="K279" s="415"/>
      <c r="L279" s="416"/>
    </row>
    <row r="280" spans="1:12">
      <c r="A280" s="407">
        <v>226</v>
      </c>
      <c r="B280" s="414">
        <v>680000</v>
      </c>
      <c r="C280" s="415">
        <v>683000</v>
      </c>
      <c r="D280" s="415">
        <v>61980</v>
      </c>
      <c r="E280" s="415">
        <v>55520</v>
      </c>
      <c r="F280" s="415">
        <v>49050</v>
      </c>
      <c r="G280" s="415">
        <v>42590</v>
      </c>
      <c r="H280" s="415">
        <v>36120</v>
      </c>
      <c r="I280" s="415">
        <v>29650</v>
      </c>
      <c r="J280" s="415">
        <v>23190</v>
      </c>
      <c r="K280" s="415">
        <v>18260</v>
      </c>
      <c r="L280" s="416">
        <v>229100</v>
      </c>
    </row>
    <row r="281" spans="1:12">
      <c r="A281" s="407">
        <v>227</v>
      </c>
      <c r="B281" s="414">
        <v>683000</v>
      </c>
      <c r="C281" s="415">
        <v>686000</v>
      </c>
      <c r="D281" s="415">
        <v>62540</v>
      </c>
      <c r="E281" s="415">
        <v>56070</v>
      </c>
      <c r="F281" s="415">
        <v>49600</v>
      </c>
      <c r="G281" s="415">
        <v>43140</v>
      </c>
      <c r="H281" s="415">
        <v>36670</v>
      </c>
      <c r="I281" s="415">
        <v>30200</v>
      </c>
      <c r="J281" s="415">
        <v>23740</v>
      </c>
      <c r="K281" s="415">
        <v>18530</v>
      </c>
      <c r="L281" s="416">
        <v>230400</v>
      </c>
    </row>
    <row r="282" spans="1:12">
      <c r="A282" s="407">
        <v>228</v>
      </c>
      <c r="B282" s="414">
        <v>686000</v>
      </c>
      <c r="C282" s="415">
        <v>689000</v>
      </c>
      <c r="D282" s="415">
        <v>63090</v>
      </c>
      <c r="E282" s="415">
        <v>56620</v>
      </c>
      <c r="F282" s="415">
        <v>50150</v>
      </c>
      <c r="G282" s="415">
        <v>43690</v>
      </c>
      <c r="H282" s="415">
        <v>37230</v>
      </c>
      <c r="I282" s="415">
        <v>30750</v>
      </c>
      <c r="J282" s="415">
        <v>24290</v>
      </c>
      <c r="K282" s="415">
        <v>18810</v>
      </c>
      <c r="L282" s="416">
        <v>232100</v>
      </c>
    </row>
    <row r="283" spans="1:12">
      <c r="A283" s="407">
        <v>229</v>
      </c>
      <c r="B283" s="414">
        <v>689000</v>
      </c>
      <c r="C283" s="415">
        <v>692000</v>
      </c>
      <c r="D283" s="415">
        <v>63640</v>
      </c>
      <c r="E283" s="415">
        <v>57180</v>
      </c>
      <c r="F283" s="415">
        <v>50700</v>
      </c>
      <c r="G283" s="415">
        <v>44240</v>
      </c>
      <c r="H283" s="415">
        <v>37780</v>
      </c>
      <c r="I283" s="415">
        <v>31300</v>
      </c>
      <c r="J283" s="415">
        <v>24840</v>
      </c>
      <c r="K283" s="415">
        <v>19080</v>
      </c>
      <c r="L283" s="416">
        <v>233600</v>
      </c>
    </row>
    <row r="284" spans="1:12">
      <c r="A284" s="407">
        <v>230</v>
      </c>
      <c r="B284" s="414">
        <v>692000</v>
      </c>
      <c r="C284" s="415">
        <v>695000</v>
      </c>
      <c r="D284" s="415">
        <v>64190</v>
      </c>
      <c r="E284" s="415">
        <v>57730</v>
      </c>
      <c r="F284" s="415">
        <v>51250</v>
      </c>
      <c r="G284" s="415">
        <v>44790</v>
      </c>
      <c r="H284" s="415">
        <v>38330</v>
      </c>
      <c r="I284" s="415">
        <v>31860</v>
      </c>
      <c r="J284" s="415">
        <v>25390</v>
      </c>
      <c r="K284" s="415">
        <v>19360</v>
      </c>
      <c r="L284" s="416">
        <v>235100</v>
      </c>
    </row>
    <row r="285" spans="1:12">
      <c r="A285" s="407"/>
      <c r="B285" s="414"/>
      <c r="C285" s="415"/>
      <c r="D285" s="415"/>
      <c r="E285" s="415"/>
      <c r="F285" s="415"/>
      <c r="G285" s="415"/>
      <c r="H285" s="415"/>
      <c r="I285" s="415"/>
      <c r="J285" s="415"/>
      <c r="K285" s="415"/>
      <c r="L285" s="416"/>
    </row>
    <row r="286" spans="1:12">
      <c r="A286" s="407">
        <v>231</v>
      </c>
      <c r="B286" s="414">
        <v>695000</v>
      </c>
      <c r="C286" s="415">
        <v>698000</v>
      </c>
      <c r="D286" s="415">
        <v>64740</v>
      </c>
      <c r="E286" s="415">
        <v>58280</v>
      </c>
      <c r="F286" s="415">
        <v>51810</v>
      </c>
      <c r="G286" s="415">
        <v>45340</v>
      </c>
      <c r="H286" s="415">
        <v>38880</v>
      </c>
      <c r="I286" s="415">
        <v>32410</v>
      </c>
      <c r="J286" s="415">
        <v>25940</v>
      </c>
      <c r="K286" s="415">
        <v>19630</v>
      </c>
      <c r="L286" s="416">
        <v>236700</v>
      </c>
    </row>
    <row r="287" spans="1:12">
      <c r="A287" s="407">
        <v>232</v>
      </c>
      <c r="B287" s="414">
        <v>698000</v>
      </c>
      <c r="C287" s="415">
        <v>701000</v>
      </c>
      <c r="D287" s="415">
        <v>65290</v>
      </c>
      <c r="E287" s="415">
        <v>58830</v>
      </c>
      <c r="F287" s="415">
        <v>52360</v>
      </c>
      <c r="G287" s="415">
        <v>45890</v>
      </c>
      <c r="H287" s="415">
        <v>39430</v>
      </c>
      <c r="I287" s="415">
        <v>32960</v>
      </c>
      <c r="J287" s="415">
        <v>26490</v>
      </c>
      <c r="K287" s="415">
        <v>20030</v>
      </c>
      <c r="L287" s="416">
        <v>238200</v>
      </c>
    </row>
    <row r="288" spans="1:12">
      <c r="A288" s="407">
        <v>233</v>
      </c>
      <c r="B288" s="414">
        <v>701000</v>
      </c>
      <c r="C288" s="415">
        <v>704000</v>
      </c>
      <c r="D288" s="415">
        <v>65840</v>
      </c>
      <c r="E288" s="415">
        <v>59380</v>
      </c>
      <c r="F288" s="415">
        <v>52910</v>
      </c>
      <c r="G288" s="415">
        <v>46450</v>
      </c>
      <c r="H288" s="415">
        <v>39980</v>
      </c>
      <c r="I288" s="415">
        <v>33510</v>
      </c>
      <c r="J288" s="415">
        <v>27050</v>
      </c>
      <c r="K288" s="415">
        <v>20580</v>
      </c>
      <c r="L288" s="416">
        <v>239700</v>
      </c>
    </row>
    <row r="289" spans="1:12">
      <c r="A289" s="407">
        <v>234</v>
      </c>
      <c r="B289" s="414">
        <v>704000</v>
      </c>
      <c r="C289" s="415">
        <v>707000</v>
      </c>
      <c r="D289" s="415">
        <v>66400</v>
      </c>
      <c r="E289" s="415">
        <v>59930</v>
      </c>
      <c r="F289" s="415">
        <v>53460</v>
      </c>
      <c r="G289" s="415">
        <v>47000</v>
      </c>
      <c r="H289" s="415">
        <v>40530</v>
      </c>
      <c r="I289" s="415">
        <v>34060</v>
      </c>
      <c r="J289" s="415">
        <v>27600</v>
      </c>
      <c r="K289" s="415">
        <v>21130</v>
      </c>
      <c r="L289" s="416">
        <v>241300</v>
      </c>
    </row>
    <row r="290" spans="1:12">
      <c r="A290" s="407">
        <v>235</v>
      </c>
      <c r="B290" s="414">
        <v>707000</v>
      </c>
      <c r="C290" s="415">
        <v>710000</v>
      </c>
      <c r="D290" s="415">
        <v>66960</v>
      </c>
      <c r="E290" s="415">
        <v>60480</v>
      </c>
      <c r="F290" s="415">
        <v>54020</v>
      </c>
      <c r="G290" s="415">
        <v>47550</v>
      </c>
      <c r="H290" s="415">
        <v>41090</v>
      </c>
      <c r="I290" s="415">
        <v>34620</v>
      </c>
      <c r="J290" s="415">
        <v>28150</v>
      </c>
      <c r="K290" s="415">
        <v>21690</v>
      </c>
      <c r="L290" s="416">
        <v>242900</v>
      </c>
    </row>
    <row r="291" spans="1:12">
      <c r="A291" s="407"/>
      <c r="B291" s="414"/>
      <c r="C291" s="415"/>
      <c r="D291" s="415"/>
      <c r="E291" s="415"/>
      <c r="F291" s="415"/>
      <c r="G291" s="415"/>
      <c r="H291" s="415"/>
      <c r="I291" s="415"/>
      <c r="J291" s="415"/>
      <c r="K291" s="415"/>
      <c r="L291" s="416"/>
    </row>
    <row r="292" spans="1:12">
      <c r="A292" s="407">
        <v>236</v>
      </c>
      <c r="B292" s="414">
        <v>710000</v>
      </c>
      <c r="C292" s="415">
        <v>713000</v>
      </c>
      <c r="D292" s="415">
        <v>67570</v>
      </c>
      <c r="E292" s="415">
        <v>61100</v>
      </c>
      <c r="F292" s="415">
        <v>54630</v>
      </c>
      <c r="G292" s="415">
        <v>48160</v>
      </c>
      <c r="H292" s="415">
        <v>41700</v>
      </c>
      <c r="I292" s="415">
        <v>35230</v>
      </c>
      <c r="J292" s="415">
        <v>28760</v>
      </c>
      <c r="K292" s="415">
        <v>22300</v>
      </c>
      <c r="L292" s="416">
        <v>244400</v>
      </c>
    </row>
    <row r="293" spans="1:12">
      <c r="A293" s="407">
        <v>237</v>
      </c>
      <c r="B293" s="414">
        <v>713000</v>
      </c>
      <c r="C293" s="415">
        <v>716000</v>
      </c>
      <c r="D293" s="415">
        <v>68180</v>
      </c>
      <c r="E293" s="415">
        <v>61710</v>
      </c>
      <c r="F293" s="415">
        <v>55250</v>
      </c>
      <c r="G293" s="415">
        <v>48770</v>
      </c>
      <c r="H293" s="415">
        <v>42310</v>
      </c>
      <c r="I293" s="415">
        <v>35850</v>
      </c>
      <c r="J293" s="415">
        <v>29370</v>
      </c>
      <c r="K293" s="415">
        <v>22910</v>
      </c>
      <c r="L293" s="416">
        <v>246000</v>
      </c>
    </row>
    <row r="294" spans="1:12">
      <c r="A294" s="407">
        <v>238</v>
      </c>
      <c r="B294" s="414">
        <v>716000</v>
      </c>
      <c r="C294" s="415">
        <v>719000</v>
      </c>
      <c r="D294" s="415">
        <v>68790</v>
      </c>
      <c r="E294" s="415">
        <v>62320</v>
      </c>
      <c r="F294" s="415">
        <v>55860</v>
      </c>
      <c r="G294" s="415">
        <v>49390</v>
      </c>
      <c r="H294" s="415">
        <v>42920</v>
      </c>
      <c r="I294" s="415">
        <v>36460</v>
      </c>
      <c r="J294" s="415">
        <v>29990</v>
      </c>
      <c r="K294" s="415">
        <v>23520</v>
      </c>
      <c r="L294" s="416">
        <v>247500</v>
      </c>
    </row>
    <row r="295" spans="1:12">
      <c r="A295" s="407">
        <v>239</v>
      </c>
      <c r="B295" s="414">
        <v>719000</v>
      </c>
      <c r="C295" s="415">
        <v>722000</v>
      </c>
      <c r="D295" s="415">
        <v>69410</v>
      </c>
      <c r="E295" s="415">
        <v>62930</v>
      </c>
      <c r="F295" s="415">
        <v>56470</v>
      </c>
      <c r="G295" s="415">
        <v>50000</v>
      </c>
      <c r="H295" s="415">
        <v>43540</v>
      </c>
      <c r="I295" s="415">
        <v>37070</v>
      </c>
      <c r="J295" s="415">
        <v>30600</v>
      </c>
      <c r="K295" s="415">
        <v>24140</v>
      </c>
      <c r="L295" s="416">
        <v>249000</v>
      </c>
    </row>
    <row r="296" spans="1:12">
      <c r="A296" s="407">
        <v>240</v>
      </c>
      <c r="B296" s="414">
        <v>722000</v>
      </c>
      <c r="C296" s="415">
        <v>725000</v>
      </c>
      <c r="D296" s="415">
        <v>70020</v>
      </c>
      <c r="E296" s="415">
        <v>63550</v>
      </c>
      <c r="F296" s="415">
        <v>57080</v>
      </c>
      <c r="G296" s="415">
        <v>50610</v>
      </c>
      <c r="H296" s="415">
        <v>44150</v>
      </c>
      <c r="I296" s="415">
        <v>37690</v>
      </c>
      <c r="J296" s="415">
        <v>31210</v>
      </c>
      <c r="K296" s="415">
        <v>24750</v>
      </c>
      <c r="L296" s="416">
        <v>250600</v>
      </c>
    </row>
    <row r="297" spans="1:12">
      <c r="A297" s="407"/>
      <c r="B297" s="414"/>
      <c r="C297" s="415"/>
      <c r="D297" s="415"/>
      <c r="E297" s="415"/>
      <c r="F297" s="415"/>
      <c r="G297" s="415"/>
      <c r="H297" s="415"/>
      <c r="I297" s="415"/>
      <c r="J297" s="415"/>
      <c r="K297" s="415"/>
      <c r="L297" s="416"/>
    </row>
    <row r="298" spans="1:12">
      <c r="A298" s="407">
        <v>241</v>
      </c>
      <c r="B298" s="414">
        <v>725000</v>
      </c>
      <c r="C298" s="415">
        <v>728000</v>
      </c>
      <c r="D298" s="415">
        <v>70630</v>
      </c>
      <c r="E298" s="415">
        <v>64160</v>
      </c>
      <c r="F298" s="415">
        <v>57700</v>
      </c>
      <c r="G298" s="415">
        <v>51220</v>
      </c>
      <c r="H298" s="415">
        <v>44760</v>
      </c>
      <c r="I298" s="415">
        <v>38300</v>
      </c>
      <c r="J298" s="415">
        <v>31820</v>
      </c>
      <c r="K298" s="415">
        <v>25360</v>
      </c>
      <c r="L298" s="416">
        <v>252200</v>
      </c>
    </row>
    <row r="299" spans="1:12">
      <c r="A299" s="407">
        <v>242</v>
      </c>
      <c r="B299" s="414">
        <v>728000</v>
      </c>
      <c r="C299" s="415">
        <v>731000</v>
      </c>
      <c r="D299" s="415">
        <v>71250</v>
      </c>
      <c r="E299" s="415">
        <v>64770</v>
      </c>
      <c r="F299" s="415">
        <v>58310</v>
      </c>
      <c r="G299" s="415">
        <v>51840</v>
      </c>
      <c r="H299" s="415">
        <v>45370</v>
      </c>
      <c r="I299" s="415">
        <v>38910</v>
      </c>
      <c r="J299" s="415">
        <v>32440</v>
      </c>
      <c r="K299" s="415">
        <v>25970</v>
      </c>
      <c r="L299" s="416">
        <v>253700</v>
      </c>
    </row>
    <row r="300" spans="1:12">
      <c r="A300" s="407">
        <v>243</v>
      </c>
      <c r="B300" s="414">
        <v>731000</v>
      </c>
      <c r="C300" s="415">
        <v>734000</v>
      </c>
      <c r="D300" s="415">
        <v>71860</v>
      </c>
      <c r="E300" s="415">
        <v>65380</v>
      </c>
      <c r="F300" s="415">
        <v>58920</v>
      </c>
      <c r="G300" s="415">
        <v>52450</v>
      </c>
      <c r="H300" s="415">
        <v>45990</v>
      </c>
      <c r="I300" s="415">
        <v>39520</v>
      </c>
      <c r="J300" s="415">
        <v>33050</v>
      </c>
      <c r="K300" s="415">
        <v>26590</v>
      </c>
      <c r="L300" s="416">
        <v>255300</v>
      </c>
    </row>
    <row r="301" spans="1:12">
      <c r="A301" s="407">
        <v>244</v>
      </c>
      <c r="B301" s="414">
        <v>734000</v>
      </c>
      <c r="C301" s="415">
        <v>737000</v>
      </c>
      <c r="D301" s="415">
        <v>72470</v>
      </c>
      <c r="E301" s="415">
        <v>66000</v>
      </c>
      <c r="F301" s="415">
        <v>59530</v>
      </c>
      <c r="G301" s="415">
        <v>53060</v>
      </c>
      <c r="H301" s="415">
        <v>46600</v>
      </c>
      <c r="I301" s="415">
        <v>40140</v>
      </c>
      <c r="J301" s="415">
        <v>33660</v>
      </c>
      <c r="K301" s="415">
        <v>27200</v>
      </c>
      <c r="L301" s="416">
        <v>256800</v>
      </c>
    </row>
    <row r="302" spans="1:12">
      <c r="A302" s="407">
        <v>245</v>
      </c>
      <c r="B302" s="414">
        <v>737000</v>
      </c>
      <c r="C302" s="415">
        <v>740000</v>
      </c>
      <c r="D302" s="415">
        <v>73080</v>
      </c>
      <c r="E302" s="415">
        <v>66610</v>
      </c>
      <c r="F302" s="415">
        <v>60150</v>
      </c>
      <c r="G302" s="415">
        <v>53670</v>
      </c>
      <c r="H302" s="415">
        <v>47210</v>
      </c>
      <c r="I302" s="415">
        <v>40750</v>
      </c>
      <c r="J302" s="415">
        <v>34270</v>
      </c>
      <c r="K302" s="415">
        <v>27810</v>
      </c>
      <c r="L302" s="416">
        <v>258300</v>
      </c>
    </row>
    <row r="303" spans="1:12" ht="13.8" thickBot="1">
      <c r="A303" s="407"/>
      <c r="B303" s="417"/>
      <c r="C303" s="418"/>
      <c r="D303" s="418"/>
      <c r="E303" s="418"/>
      <c r="F303" s="418"/>
      <c r="G303" s="418"/>
      <c r="H303" s="418"/>
      <c r="I303" s="418"/>
      <c r="J303" s="418"/>
      <c r="K303" s="418"/>
      <c r="L303" s="419"/>
    </row>
    <row r="304" spans="1:12" ht="12.9" customHeight="1">
      <c r="A304" s="407"/>
      <c r="B304" s="420"/>
      <c r="C304" s="421"/>
      <c r="D304" s="422"/>
      <c r="E304" s="422"/>
      <c r="F304" s="422"/>
      <c r="G304" s="422"/>
      <c r="H304" s="422"/>
      <c r="I304" s="422"/>
      <c r="J304" s="422"/>
      <c r="K304" s="422"/>
      <c r="L304" s="423"/>
    </row>
    <row r="305" spans="1:12" ht="12.9" customHeight="1">
      <c r="A305" s="407"/>
      <c r="B305" s="424">
        <v>740000</v>
      </c>
      <c r="C305" s="425">
        <v>780000</v>
      </c>
      <c r="D305" s="426">
        <v>73390</v>
      </c>
      <c r="E305" s="426">
        <v>66920</v>
      </c>
      <c r="F305" s="426">
        <v>60450</v>
      </c>
      <c r="G305" s="426">
        <v>53980</v>
      </c>
      <c r="H305" s="426">
        <v>47520</v>
      </c>
      <c r="I305" s="426">
        <v>41050</v>
      </c>
      <c r="J305" s="426">
        <v>34580</v>
      </c>
      <c r="K305" s="426">
        <v>28120</v>
      </c>
      <c r="L305" s="427">
        <v>259800</v>
      </c>
    </row>
    <row r="306" spans="1:12" ht="12.9" customHeight="1">
      <c r="A306" s="407"/>
      <c r="B306" s="420"/>
      <c r="C306" s="421"/>
      <c r="D306" s="428"/>
      <c r="E306" s="429"/>
      <c r="F306" s="429"/>
      <c r="G306" s="429"/>
      <c r="H306" s="429"/>
      <c r="I306" s="429"/>
      <c r="J306" s="429"/>
      <c r="K306" s="430"/>
      <c r="L306" s="431" t="s">
        <v>194</v>
      </c>
    </row>
    <row r="307" spans="1:12" ht="12.9" customHeight="1">
      <c r="A307" s="407"/>
      <c r="B307" s="432" t="s">
        <v>195</v>
      </c>
      <c r="C307" s="433"/>
      <c r="D307" s="434"/>
      <c r="E307" s="435"/>
      <c r="F307" s="435"/>
      <c r="G307" s="435"/>
      <c r="H307" s="435"/>
      <c r="I307" s="435"/>
      <c r="J307" s="435"/>
      <c r="K307" s="421"/>
      <c r="L307" s="436"/>
    </row>
    <row r="308" spans="1:12" ht="12.9" customHeight="1">
      <c r="A308" s="407"/>
      <c r="B308" s="420"/>
      <c r="C308" s="421"/>
      <c r="D308" s="437" t="s">
        <v>196</v>
      </c>
      <c r="E308" s="438"/>
      <c r="F308" s="438"/>
      <c r="G308" s="438"/>
      <c r="H308" s="438"/>
      <c r="I308" s="438"/>
      <c r="J308" s="438"/>
      <c r="K308" s="433"/>
      <c r="L308" s="436"/>
    </row>
    <row r="309" spans="1:12" ht="12.9" customHeight="1">
      <c r="A309" s="407"/>
      <c r="B309" s="432" t="s">
        <v>197</v>
      </c>
      <c r="C309" s="433"/>
      <c r="D309" s="434"/>
      <c r="E309" s="435"/>
      <c r="F309" s="435"/>
      <c r="G309" s="435"/>
      <c r="H309" s="435"/>
      <c r="I309" s="435"/>
      <c r="J309" s="435"/>
      <c r="K309" s="421"/>
      <c r="L309" s="436"/>
    </row>
    <row r="310" spans="1:12" ht="12.9" customHeight="1">
      <c r="A310" s="407"/>
      <c r="B310" s="439"/>
      <c r="C310" s="440"/>
      <c r="D310" s="437" t="s">
        <v>198</v>
      </c>
      <c r="E310" s="438"/>
      <c r="F310" s="438"/>
      <c r="G310" s="438"/>
      <c r="H310" s="438"/>
      <c r="I310" s="438"/>
      <c r="J310" s="438"/>
      <c r="K310" s="433"/>
      <c r="L310" s="436"/>
    </row>
    <row r="311" spans="1:12" ht="12.9" customHeight="1">
      <c r="A311" s="407"/>
      <c r="B311" s="432" t="s">
        <v>199</v>
      </c>
      <c r="C311" s="433"/>
      <c r="D311" s="434"/>
      <c r="E311" s="435"/>
      <c r="F311" s="435"/>
      <c r="G311" s="435"/>
      <c r="H311" s="435"/>
      <c r="I311" s="435"/>
      <c r="J311" s="435"/>
      <c r="K311" s="421"/>
      <c r="L311" s="436"/>
    </row>
    <row r="312" spans="1:12" ht="12.9" customHeight="1">
      <c r="A312" s="407"/>
      <c r="B312" s="441"/>
      <c r="C312" s="442"/>
      <c r="D312" s="443"/>
      <c r="E312" s="444"/>
      <c r="F312" s="444"/>
      <c r="G312" s="444"/>
      <c r="H312" s="444"/>
      <c r="I312" s="444"/>
      <c r="J312" s="444"/>
      <c r="K312" s="445"/>
      <c r="L312" s="436"/>
    </row>
    <row r="313" spans="1:12" ht="12.9" customHeight="1">
      <c r="A313" s="407"/>
      <c r="B313" s="446" t="s">
        <v>200</v>
      </c>
      <c r="C313" s="447"/>
      <c r="D313" s="448" t="s">
        <v>201</v>
      </c>
      <c r="E313" s="448" t="s">
        <v>201</v>
      </c>
      <c r="F313" s="448" t="s">
        <v>201</v>
      </c>
      <c r="G313" s="448" t="s">
        <v>201</v>
      </c>
      <c r="H313" s="448" t="s">
        <v>201</v>
      </c>
      <c r="I313" s="448" t="s">
        <v>201</v>
      </c>
      <c r="J313" s="448" t="s">
        <v>201</v>
      </c>
      <c r="K313" s="448" t="s">
        <v>201</v>
      </c>
      <c r="L313" s="436"/>
    </row>
    <row r="314" spans="1:12" ht="12.9" customHeight="1">
      <c r="A314" s="407"/>
      <c r="B314" s="424">
        <v>780000</v>
      </c>
      <c r="C314" s="449">
        <v>950000</v>
      </c>
      <c r="D314" s="426">
        <v>81560</v>
      </c>
      <c r="E314" s="426">
        <v>75090</v>
      </c>
      <c r="F314" s="426">
        <v>68620</v>
      </c>
      <c r="G314" s="426">
        <v>62150</v>
      </c>
      <c r="H314" s="426">
        <v>55690</v>
      </c>
      <c r="I314" s="426">
        <v>49220</v>
      </c>
      <c r="J314" s="426">
        <v>42750</v>
      </c>
      <c r="K314" s="426">
        <v>36290</v>
      </c>
      <c r="L314" s="427">
        <v>259800</v>
      </c>
    </row>
    <row r="315" spans="1:12" ht="12.9" customHeight="1">
      <c r="A315" s="407"/>
      <c r="B315" s="420"/>
      <c r="C315" s="421"/>
      <c r="D315" s="428"/>
      <c r="E315" s="429"/>
      <c r="F315" s="429"/>
      <c r="G315" s="429"/>
      <c r="H315" s="429"/>
      <c r="I315" s="429"/>
      <c r="J315" s="429"/>
      <c r="K315" s="430"/>
      <c r="L315" s="436"/>
    </row>
    <row r="316" spans="1:12" ht="12.9" customHeight="1">
      <c r="A316" s="407"/>
      <c r="B316" s="432" t="s">
        <v>202</v>
      </c>
      <c r="C316" s="433"/>
      <c r="D316" s="434"/>
      <c r="E316" s="435"/>
      <c r="F316" s="435"/>
      <c r="G316" s="435"/>
      <c r="H316" s="435"/>
      <c r="I316" s="435"/>
      <c r="J316" s="435"/>
      <c r="K316" s="421"/>
      <c r="L316" s="436"/>
    </row>
    <row r="317" spans="1:12" ht="12.9" customHeight="1">
      <c r="A317" s="407"/>
      <c r="B317" s="420"/>
      <c r="C317" s="421"/>
      <c r="D317" s="437" t="s">
        <v>203</v>
      </c>
      <c r="E317" s="438"/>
      <c r="F317" s="438"/>
      <c r="G317" s="438"/>
      <c r="H317" s="438"/>
      <c r="I317" s="438"/>
      <c r="J317" s="438"/>
      <c r="K317" s="433"/>
      <c r="L317" s="436"/>
    </row>
    <row r="318" spans="1:12" ht="12.9" customHeight="1">
      <c r="A318" s="407"/>
      <c r="B318" s="432" t="s">
        <v>204</v>
      </c>
      <c r="C318" s="433"/>
      <c r="D318" s="434"/>
      <c r="E318" s="435"/>
      <c r="F318" s="435"/>
      <c r="G318" s="435"/>
      <c r="H318" s="435"/>
      <c r="I318" s="435"/>
      <c r="J318" s="435"/>
      <c r="K318" s="421"/>
      <c r="L318" s="436"/>
    </row>
    <row r="319" spans="1:12" ht="12.9" customHeight="1">
      <c r="A319" s="407"/>
      <c r="B319" s="439"/>
      <c r="C319" s="440"/>
      <c r="D319" s="437" t="s">
        <v>205</v>
      </c>
      <c r="E319" s="438"/>
      <c r="F319" s="438"/>
      <c r="G319" s="438"/>
      <c r="H319" s="438"/>
      <c r="I319" s="438"/>
      <c r="J319" s="438"/>
      <c r="K319" s="433"/>
      <c r="L319" s="436"/>
    </row>
    <row r="320" spans="1:12" ht="12.9" customHeight="1">
      <c r="A320" s="407"/>
      <c r="B320" s="432" t="s">
        <v>199</v>
      </c>
      <c r="C320" s="433"/>
      <c r="D320" s="434"/>
      <c r="E320" s="435"/>
      <c r="F320" s="435"/>
      <c r="G320" s="435"/>
      <c r="H320" s="435"/>
      <c r="I320" s="435"/>
      <c r="J320" s="435"/>
      <c r="K320" s="421"/>
      <c r="L320" s="436"/>
    </row>
    <row r="321" spans="1:12" ht="12.9" customHeight="1">
      <c r="A321" s="407"/>
      <c r="B321" s="441"/>
      <c r="C321" s="442"/>
      <c r="D321" s="443"/>
      <c r="E321" s="444"/>
      <c r="F321" s="444"/>
      <c r="G321" s="444"/>
      <c r="H321" s="444"/>
      <c r="I321" s="444"/>
      <c r="J321" s="444"/>
      <c r="K321" s="445"/>
      <c r="L321" s="436"/>
    </row>
    <row r="322" spans="1:12" ht="12.9" customHeight="1">
      <c r="A322" s="407"/>
      <c r="B322" s="446" t="s">
        <v>200</v>
      </c>
      <c r="C322" s="447"/>
      <c r="D322" s="448" t="s">
        <v>201</v>
      </c>
      <c r="E322" s="448" t="s">
        <v>201</v>
      </c>
      <c r="F322" s="448" t="s">
        <v>201</v>
      </c>
      <c r="G322" s="448" t="s">
        <v>201</v>
      </c>
      <c r="H322" s="448" t="s">
        <v>201</v>
      </c>
      <c r="I322" s="448" t="s">
        <v>201</v>
      </c>
      <c r="J322" s="448" t="s">
        <v>201</v>
      </c>
      <c r="K322" s="448" t="s">
        <v>201</v>
      </c>
      <c r="L322" s="436"/>
    </row>
    <row r="323" spans="1:12" ht="12.9" customHeight="1">
      <c r="A323" s="407"/>
      <c r="B323" s="424">
        <v>950000</v>
      </c>
      <c r="C323" s="449">
        <v>1700000</v>
      </c>
      <c r="D323" s="426">
        <v>121480</v>
      </c>
      <c r="E323" s="426">
        <v>115010</v>
      </c>
      <c r="F323" s="426">
        <v>108540</v>
      </c>
      <c r="G323" s="426">
        <v>102070</v>
      </c>
      <c r="H323" s="426">
        <v>95610</v>
      </c>
      <c r="I323" s="426">
        <v>89140</v>
      </c>
      <c r="J323" s="426">
        <v>82670</v>
      </c>
      <c r="K323" s="426">
        <v>76210</v>
      </c>
      <c r="L323" s="427">
        <v>259800</v>
      </c>
    </row>
    <row r="324" spans="1:12" ht="12.9" customHeight="1">
      <c r="A324" s="407"/>
      <c r="B324" s="420"/>
      <c r="C324" s="421"/>
      <c r="D324" s="428"/>
      <c r="E324" s="429"/>
      <c r="F324" s="429"/>
      <c r="G324" s="429"/>
      <c r="H324" s="429"/>
      <c r="I324" s="429"/>
      <c r="J324" s="429"/>
      <c r="K324" s="430"/>
      <c r="L324" s="436"/>
    </row>
    <row r="325" spans="1:12" ht="12.9" customHeight="1">
      <c r="A325" s="407"/>
      <c r="B325" s="432" t="s">
        <v>206</v>
      </c>
      <c r="C325" s="433"/>
      <c r="D325" s="434"/>
      <c r="E325" s="435"/>
      <c r="F325" s="435"/>
      <c r="G325" s="435"/>
      <c r="H325" s="435"/>
      <c r="I325" s="435"/>
      <c r="J325" s="435"/>
      <c r="K325" s="421"/>
      <c r="L325" s="436"/>
    </row>
    <row r="326" spans="1:12" ht="12.9" customHeight="1">
      <c r="A326" s="407"/>
      <c r="B326" s="420"/>
      <c r="C326" s="421"/>
      <c r="D326" s="437" t="s">
        <v>207</v>
      </c>
      <c r="E326" s="438"/>
      <c r="F326" s="438"/>
      <c r="G326" s="438"/>
      <c r="H326" s="438"/>
      <c r="I326" s="438"/>
      <c r="J326" s="438"/>
      <c r="K326" s="433"/>
      <c r="L326" s="436"/>
    </row>
    <row r="327" spans="1:12" ht="12.9" customHeight="1">
      <c r="A327" s="407"/>
      <c r="B327" s="432" t="s">
        <v>208</v>
      </c>
      <c r="C327" s="433"/>
      <c r="D327" s="434"/>
      <c r="E327" s="435"/>
      <c r="F327" s="435"/>
      <c r="G327" s="435"/>
      <c r="H327" s="435"/>
      <c r="I327" s="435"/>
      <c r="J327" s="435"/>
      <c r="K327" s="421"/>
      <c r="L327" s="436"/>
    </row>
    <row r="328" spans="1:12" ht="12.9" customHeight="1">
      <c r="A328" s="407"/>
      <c r="B328" s="439"/>
      <c r="C328" s="440"/>
      <c r="D328" s="437" t="s">
        <v>209</v>
      </c>
      <c r="E328" s="438"/>
      <c r="F328" s="438"/>
      <c r="G328" s="438"/>
      <c r="H328" s="438"/>
      <c r="I328" s="438"/>
      <c r="J328" s="438"/>
      <c r="K328" s="433"/>
      <c r="L328" s="436"/>
    </row>
    <row r="329" spans="1:12" ht="12.9" customHeight="1">
      <c r="A329" s="407"/>
      <c r="B329" s="432" t="s">
        <v>199</v>
      </c>
      <c r="C329" s="433"/>
      <c r="D329" s="434"/>
      <c r="E329" s="435"/>
      <c r="F329" s="435"/>
      <c r="G329" s="435"/>
      <c r="H329" s="435"/>
      <c r="I329" s="435"/>
      <c r="J329" s="435"/>
      <c r="K329" s="421"/>
      <c r="L329" s="436"/>
    </row>
    <row r="330" spans="1:12" ht="12.9" customHeight="1">
      <c r="A330" s="407"/>
      <c r="B330" s="441"/>
      <c r="C330" s="442"/>
      <c r="D330" s="443"/>
      <c r="E330" s="444"/>
      <c r="F330" s="444"/>
      <c r="G330" s="444"/>
      <c r="H330" s="444"/>
      <c r="I330" s="444"/>
      <c r="J330" s="444"/>
      <c r="K330" s="445"/>
      <c r="L330" s="450"/>
    </row>
    <row r="331" spans="1:12" ht="12.9" customHeight="1">
      <c r="A331" s="407"/>
      <c r="B331" s="446" t="s">
        <v>200</v>
      </c>
      <c r="C331" s="447"/>
      <c r="D331" s="448" t="s">
        <v>201</v>
      </c>
      <c r="E331" s="448" t="s">
        <v>201</v>
      </c>
      <c r="F331" s="448" t="s">
        <v>201</v>
      </c>
      <c r="G331" s="448" t="s">
        <v>201</v>
      </c>
      <c r="H331" s="448" t="s">
        <v>201</v>
      </c>
      <c r="I331" s="448" t="s">
        <v>201</v>
      </c>
      <c r="J331" s="448" t="s">
        <v>201</v>
      </c>
      <c r="K331" s="448" t="s">
        <v>201</v>
      </c>
      <c r="L331" s="451" t="s">
        <v>201</v>
      </c>
    </row>
    <row r="332" spans="1:12" ht="12.9" customHeight="1">
      <c r="A332" s="407"/>
      <c r="B332" s="424">
        <v>1700000</v>
      </c>
      <c r="C332" s="425">
        <v>2170000</v>
      </c>
      <c r="D332" s="426">
        <v>374180</v>
      </c>
      <c r="E332" s="426">
        <v>367710</v>
      </c>
      <c r="F332" s="426">
        <v>361240</v>
      </c>
      <c r="G332" s="426">
        <v>354770</v>
      </c>
      <c r="H332" s="426">
        <v>348310</v>
      </c>
      <c r="I332" s="426">
        <v>341840</v>
      </c>
      <c r="J332" s="426">
        <v>335370</v>
      </c>
      <c r="K332" s="426">
        <v>328910</v>
      </c>
      <c r="L332" s="427">
        <v>651900</v>
      </c>
    </row>
    <row r="333" spans="1:12" ht="12.9" customHeight="1">
      <c r="A333" s="407"/>
      <c r="B333" s="446"/>
      <c r="C333" s="447"/>
      <c r="D333" s="452"/>
      <c r="E333" s="453"/>
      <c r="F333" s="453"/>
      <c r="G333" s="453"/>
      <c r="H333" s="453"/>
      <c r="I333" s="453"/>
      <c r="J333" s="453"/>
      <c r="K333" s="454"/>
      <c r="L333" s="431" t="s">
        <v>210</v>
      </c>
    </row>
    <row r="334" spans="1:12" ht="12.9" customHeight="1">
      <c r="A334" s="407"/>
      <c r="B334" s="432" t="s">
        <v>211</v>
      </c>
      <c r="C334" s="433"/>
      <c r="D334" s="434"/>
      <c r="E334" s="435"/>
      <c r="F334" s="435"/>
      <c r="G334" s="435"/>
      <c r="H334" s="435"/>
      <c r="I334" s="435"/>
      <c r="J334" s="435"/>
      <c r="K334" s="421"/>
      <c r="L334" s="455"/>
    </row>
    <row r="335" spans="1:12" ht="12.9" customHeight="1">
      <c r="A335" s="407"/>
      <c r="B335" s="420"/>
      <c r="C335" s="421"/>
      <c r="D335" s="437" t="s">
        <v>212</v>
      </c>
      <c r="E335" s="438"/>
      <c r="F335" s="438"/>
      <c r="G335" s="438"/>
      <c r="H335" s="438"/>
      <c r="I335" s="438"/>
      <c r="J335" s="438"/>
      <c r="K335" s="433"/>
      <c r="L335" s="455"/>
    </row>
    <row r="336" spans="1:12" ht="12.9" customHeight="1">
      <c r="A336" s="407"/>
      <c r="B336" s="432" t="s">
        <v>213</v>
      </c>
      <c r="C336" s="433"/>
      <c r="D336" s="434"/>
      <c r="E336" s="435"/>
      <c r="F336" s="435"/>
      <c r="G336" s="435"/>
      <c r="H336" s="435"/>
      <c r="I336" s="435"/>
      <c r="J336" s="435"/>
      <c r="K336" s="421"/>
      <c r="L336" s="455"/>
    </row>
    <row r="337" spans="1:12" ht="12.9" customHeight="1">
      <c r="A337" s="407"/>
      <c r="B337" s="439"/>
      <c r="C337" s="440"/>
      <c r="D337" s="437" t="s">
        <v>214</v>
      </c>
      <c r="E337" s="438"/>
      <c r="F337" s="438"/>
      <c r="G337" s="438"/>
      <c r="H337" s="438"/>
      <c r="I337" s="438"/>
      <c r="J337" s="438"/>
      <c r="K337" s="433"/>
      <c r="L337" s="455"/>
    </row>
    <row r="338" spans="1:12" ht="12.9" customHeight="1">
      <c r="A338" s="407"/>
      <c r="B338" s="432" t="s">
        <v>199</v>
      </c>
      <c r="C338" s="433"/>
      <c r="D338" s="434"/>
      <c r="E338" s="435"/>
      <c r="F338" s="435"/>
      <c r="G338" s="435"/>
      <c r="H338" s="435"/>
      <c r="I338" s="435"/>
      <c r="J338" s="435"/>
      <c r="K338" s="421"/>
      <c r="L338" s="455"/>
    </row>
    <row r="339" spans="1:12" ht="12.9" customHeight="1">
      <c r="A339" s="407"/>
      <c r="B339" s="441"/>
      <c r="C339" s="442"/>
      <c r="D339" s="443"/>
      <c r="E339" s="444"/>
      <c r="F339" s="444"/>
      <c r="G339" s="444"/>
      <c r="H339" s="444"/>
      <c r="I339" s="444"/>
      <c r="J339" s="444"/>
      <c r="K339" s="445"/>
      <c r="L339" s="455"/>
    </row>
    <row r="340" spans="1:12" ht="12.9" customHeight="1">
      <c r="A340" s="407"/>
      <c r="B340" s="446" t="s">
        <v>200</v>
      </c>
      <c r="C340" s="447"/>
      <c r="D340" s="448" t="s">
        <v>201</v>
      </c>
      <c r="E340" s="448" t="s">
        <v>201</v>
      </c>
      <c r="F340" s="448" t="s">
        <v>201</v>
      </c>
      <c r="G340" s="448" t="s">
        <v>201</v>
      </c>
      <c r="H340" s="448" t="s">
        <v>201</v>
      </c>
      <c r="I340" s="448" t="s">
        <v>201</v>
      </c>
      <c r="J340" s="448" t="s">
        <v>201</v>
      </c>
      <c r="K340" s="448" t="s">
        <v>201</v>
      </c>
      <c r="L340" s="455"/>
    </row>
    <row r="341" spans="1:12" ht="12.9" customHeight="1">
      <c r="A341" s="407"/>
      <c r="B341" s="424">
        <v>2170000</v>
      </c>
      <c r="C341" s="425">
        <v>2210000</v>
      </c>
      <c r="D341" s="426">
        <v>571570</v>
      </c>
      <c r="E341" s="426">
        <v>565090</v>
      </c>
      <c r="F341" s="426">
        <v>558630</v>
      </c>
      <c r="G341" s="426">
        <v>552160</v>
      </c>
      <c r="H341" s="426">
        <v>545690</v>
      </c>
      <c r="I341" s="426">
        <v>539230</v>
      </c>
      <c r="J341" s="426">
        <v>532760</v>
      </c>
      <c r="K341" s="426">
        <v>526290</v>
      </c>
      <c r="L341" s="427">
        <v>651900</v>
      </c>
    </row>
    <row r="342" spans="1:12" ht="12.9" customHeight="1">
      <c r="A342" s="407"/>
      <c r="B342" s="420"/>
      <c r="C342" s="421"/>
      <c r="D342" s="428"/>
      <c r="E342" s="429"/>
      <c r="F342" s="429"/>
      <c r="G342" s="429"/>
      <c r="H342" s="429"/>
      <c r="I342" s="429"/>
      <c r="J342" s="429"/>
      <c r="K342" s="430"/>
      <c r="L342" s="455"/>
    </row>
    <row r="343" spans="1:12" ht="12.9" customHeight="1">
      <c r="A343" s="407"/>
      <c r="B343" s="432" t="s">
        <v>215</v>
      </c>
      <c r="C343" s="433"/>
      <c r="D343" s="434"/>
      <c r="E343" s="435"/>
      <c r="F343" s="435"/>
      <c r="G343" s="435"/>
      <c r="H343" s="435"/>
      <c r="I343" s="435"/>
      <c r="J343" s="435"/>
      <c r="K343" s="421"/>
      <c r="L343" s="455"/>
    </row>
    <row r="344" spans="1:12" ht="12.9" customHeight="1">
      <c r="A344" s="407"/>
      <c r="B344" s="420"/>
      <c r="C344" s="421"/>
      <c r="D344" s="437" t="s">
        <v>216</v>
      </c>
      <c r="E344" s="438"/>
      <c r="F344" s="438"/>
      <c r="G344" s="438"/>
      <c r="H344" s="438"/>
      <c r="I344" s="438"/>
      <c r="J344" s="438"/>
      <c r="K344" s="433"/>
      <c r="L344" s="455"/>
    </row>
    <row r="345" spans="1:12" ht="12.9" customHeight="1">
      <c r="A345" s="407"/>
      <c r="B345" s="432" t="s">
        <v>217</v>
      </c>
      <c r="C345" s="433"/>
      <c r="D345" s="434"/>
      <c r="E345" s="435"/>
      <c r="F345" s="435"/>
      <c r="G345" s="435"/>
      <c r="H345" s="435"/>
      <c r="I345" s="435"/>
      <c r="J345" s="435"/>
      <c r="K345" s="421"/>
      <c r="L345" s="455"/>
    </row>
    <row r="346" spans="1:12" ht="12.9" customHeight="1">
      <c r="A346" s="407"/>
      <c r="B346" s="439"/>
      <c r="C346" s="440"/>
      <c r="D346" s="437" t="s">
        <v>218</v>
      </c>
      <c r="E346" s="438"/>
      <c r="F346" s="438"/>
      <c r="G346" s="438"/>
      <c r="H346" s="438"/>
      <c r="I346" s="438"/>
      <c r="J346" s="438"/>
      <c r="K346" s="433"/>
      <c r="L346" s="455"/>
    </row>
    <row r="347" spans="1:12" ht="12.9" customHeight="1">
      <c r="A347" s="407"/>
      <c r="B347" s="432" t="s">
        <v>199</v>
      </c>
      <c r="C347" s="433"/>
      <c r="D347" s="434"/>
      <c r="E347" s="435"/>
      <c r="F347" s="435"/>
      <c r="G347" s="435"/>
      <c r="H347" s="435"/>
      <c r="I347" s="435"/>
      <c r="J347" s="435"/>
      <c r="K347" s="421"/>
      <c r="L347" s="455"/>
    </row>
    <row r="348" spans="1:12" ht="12.9" customHeight="1">
      <c r="A348" s="407"/>
      <c r="B348" s="441"/>
      <c r="C348" s="442"/>
      <c r="D348" s="443"/>
      <c r="E348" s="444"/>
      <c r="F348" s="444"/>
      <c r="G348" s="444"/>
      <c r="H348" s="444"/>
      <c r="I348" s="444"/>
      <c r="J348" s="444"/>
      <c r="K348" s="445"/>
      <c r="L348" s="455"/>
    </row>
    <row r="349" spans="1:12" ht="12.9" customHeight="1">
      <c r="A349" s="407"/>
      <c r="B349" s="446" t="s">
        <v>200</v>
      </c>
      <c r="C349" s="447"/>
      <c r="D349" s="448" t="s">
        <v>201</v>
      </c>
      <c r="E349" s="448" t="s">
        <v>201</v>
      </c>
      <c r="F349" s="448" t="s">
        <v>201</v>
      </c>
      <c r="G349" s="448" t="s">
        <v>201</v>
      </c>
      <c r="H349" s="448" t="s">
        <v>201</v>
      </c>
      <c r="I349" s="448" t="s">
        <v>201</v>
      </c>
      <c r="J349" s="448" t="s">
        <v>201</v>
      </c>
      <c r="K349" s="448" t="s">
        <v>201</v>
      </c>
      <c r="L349" s="455"/>
    </row>
    <row r="350" spans="1:12" ht="12.9" customHeight="1">
      <c r="A350" s="407"/>
      <c r="B350" s="424">
        <v>2210000</v>
      </c>
      <c r="C350" s="425">
        <v>2250000</v>
      </c>
      <c r="D350" s="426">
        <v>593340</v>
      </c>
      <c r="E350" s="426">
        <v>586870</v>
      </c>
      <c r="F350" s="426">
        <v>580410</v>
      </c>
      <c r="G350" s="426">
        <v>573930</v>
      </c>
      <c r="H350" s="426">
        <v>567470</v>
      </c>
      <c r="I350" s="426">
        <v>561010</v>
      </c>
      <c r="J350" s="426">
        <v>554540</v>
      </c>
      <c r="K350" s="426">
        <v>548070</v>
      </c>
      <c r="L350" s="427">
        <v>651900</v>
      </c>
    </row>
    <row r="351" spans="1:12" ht="12.9" customHeight="1">
      <c r="A351" s="407"/>
      <c r="B351" s="420"/>
      <c r="C351" s="421"/>
      <c r="D351" s="428"/>
      <c r="E351" s="429"/>
      <c r="F351" s="429"/>
      <c r="G351" s="429"/>
      <c r="H351" s="429"/>
      <c r="I351" s="429"/>
      <c r="J351" s="429"/>
      <c r="K351" s="430"/>
      <c r="L351" s="455"/>
    </row>
    <row r="352" spans="1:12" ht="12.9" customHeight="1">
      <c r="A352" s="407"/>
      <c r="B352" s="432" t="s">
        <v>219</v>
      </c>
      <c r="C352" s="433"/>
      <c r="D352" s="434"/>
      <c r="E352" s="435"/>
      <c r="F352" s="435"/>
      <c r="G352" s="435"/>
      <c r="H352" s="435"/>
      <c r="I352" s="435"/>
      <c r="J352" s="435"/>
      <c r="K352" s="421"/>
      <c r="L352" s="455"/>
    </row>
    <row r="353" spans="1:12" ht="12.9" customHeight="1">
      <c r="A353" s="407"/>
      <c r="B353" s="420"/>
      <c r="C353" s="421"/>
      <c r="D353" s="437" t="s">
        <v>220</v>
      </c>
      <c r="E353" s="438"/>
      <c r="F353" s="438"/>
      <c r="G353" s="438"/>
      <c r="H353" s="438"/>
      <c r="I353" s="438"/>
      <c r="J353" s="438"/>
      <c r="K353" s="433"/>
      <c r="L353" s="455"/>
    </row>
    <row r="354" spans="1:12" ht="12.9" customHeight="1">
      <c r="A354" s="407"/>
      <c r="B354" s="432" t="s">
        <v>221</v>
      </c>
      <c r="C354" s="433"/>
      <c r="D354" s="434"/>
      <c r="E354" s="435"/>
      <c r="F354" s="435"/>
      <c r="G354" s="435"/>
      <c r="H354" s="435"/>
      <c r="I354" s="435"/>
      <c r="J354" s="435"/>
      <c r="K354" s="421"/>
      <c r="L354" s="455"/>
    </row>
    <row r="355" spans="1:12" ht="12.9" customHeight="1">
      <c r="A355" s="407"/>
      <c r="B355" s="439"/>
      <c r="C355" s="440"/>
      <c r="D355" s="437" t="s">
        <v>222</v>
      </c>
      <c r="E355" s="438"/>
      <c r="F355" s="438"/>
      <c r="G355" s="438"/>
      <c r="H355" s="438"/>
      <c r="I355" s="438"/>
      <c r="J355" s="438"/>
      <c r="K355" s="433"/>
      <c r="L355" s="455"/>
    </row>
    <row r="356" spans="1:12" ht="12.9" customHeight="1">
      <c r="A356" s="407"/>
      <c r="B356" s="432" t="s">
        <v>199</v>
      </c>
      <c r="C356" s="433"/>
      <c r="D356" s="434"/>
      <c r="E356" s="435"/>
      <c r="F356" s="435"/>
      <c r="G356" s="435"/>
      <c r="H356" s="435"/>
      <c r="I356" s="435"/>
      <c r="J356" s="435"/>
      <c r="K356" s="421"/>
      <c r="L356" s="455"/>
    </row>
    <row r="357" spans="1:12" ht="12.9" customHeight="1">
      <c r="A357" s="407"/>
      <c r="B357" s="441"/>
      <c r="C357" s="442"/>
      <c r="D357" s="443"/>
      <c r="E357" s="444"/>
      <c r="F357" s="444"/>
      <c r="G357" s="444"/>
      <c r="H357" s="444"/>
      <c r="I357" s="444"/>
      <c r="J357" s="444"/>
      <c r="K357" s="445"/>
      <c r="L357" s="455"/>
    </row>
    <row r="358" spans="1:12" ht="12.9" customHeight="1">
      <c r="A358" s="407"/>
      <c r="B358" s="446" t="s">
        <v>200</v>
      </c>
      <c r="C358" s="447"/>
      <c r="D358" s="448" t="s">
        <v>201</v>
      </c>
      <c r="E358" s="448" t="s">
        <v>201</v>
      </c>
      <c r="F358" s="448" t="s">
        <v>201</v>
      </c>
      <c r="G358" s="448" t="s">
        <v>201</v>
      </c>
      <c r="H358" s="448" t="s">
        <v>201</v>
      </c>
      <c r="I358" s="448" t="s">
        <v>201</v>
      </c>
      <c r="J358" s="448" t="s">
        <v>201</v>
      </c>
      <c r="K358" s="448" t="s">
        <v>201</v>
      </c>
      <c r="L358" s="455"/>
    </row>
    <row r="359" spans="1:12" ht="12.9" customHeight="1">
      <c r="A359" s="407"/>
      <c r="B359" s="424">
        <v>2250000</v>
      </c>
      <c r="C359" s="425">
        <v>3500000</v>
      </c>
      <c r="D359" s="426">
        <v>615120</v>
      </c>
      <c r="E359" s="426">
        <v>608650</v>
      </c>
      <c r="F359" s="426">
        <v>602190</v>
      </c>
      <c r="G359" s="426">
        <v>595710</v>
      </c>
      <c r="H359" s="426">
        <v>589250</v>
      </c>
      <c r="I359" s="426">
        <v>582790</v>
      </c>
      <c r="J359" s="426">
        <v>576310</v>
      </c>
      <c r="K359" s="426">
        <v>569850</v>
      </c>
      <c r="L359" s="427">
        <v>651900</v>
      </c>
    </row>
    <row r="360" spans="1:12" ht="12.9" customHeight="1">
      <c r="A360" s="407"/>
      <c r="B360" s="420"/>
      <c r="C360" s="421"/>
      <c r="D360" s="428"/>
      <c r="E360" s="429"/>
      <c r="F360" s="429"/>
      <c r="G360" s="429"/>
      <c r="H360" s="429"/>
      <c r="I360" s="429"/>
      <c r="J360" s="429"/>
      <c r="K360" s="430"/>
      <c r="L360" s="455"/>
    </row>
    <row r="361" spans="1:12" ht="12.9" customHeight="1">
      <c r="A361" s="407"/>
      <c r="B361" s="432" t="s">
        <v>223</v>
      </c>
      <c r="C361" s="433"/>
      <c r="D361" s="434"/>
      <c r="E361" s="435"/>
      <c r="F361" s="435"/>
      <c r="G361" s="435"/>
      <c r="H361" s="435"/>
      <c r="I361" s="435"/>
      <c r="J361" s="435"/>
      <c r="K361" s="421"/>
      <c r="L361" s="455"/>
    </row>
    <row r="362" spans="1:12" ht="12.9" customHeight="1">
      <c r="A362" s="407"/>
      <c r="B362" s="420"/>
      <c r="C362" s="421"/>
      <c r="D362" s="437" t="s">
        <v>224</v>
      </c>
      <c r="E362" s="438"/>
      <c r="F362" s="438"/>
      <c r="G362" s="438"/>
      <c r="H362" s="438"/>
      <c r="I362" s="438"/>
      <c r="J362" s="438"/>
      <c r="K362" s="433"/>
      <c r="L362" s="455"/>
    </row>
    <row r="363" spans="1:12" ht="12.9" customHeight="1">
      <c r="A363" s="407"/>
      <c r="B363" s="432" t="s">
        <v>225</v>
      </c>
      <c r="C363" s="433"/>
      <c r="D363" s="434"/>
      <c r="E363" s="435"/>
      <c r="F363" s="435"/>
      <c r="G363" s="435"/>
      <c r="H363" s="435"/>
      <c r="I363" s="435"/>
      <c r="J363" s="435"/>
      <c r="K363" s="421"/>
      <c r="L363" s="455"/>
    </row>
    <row r="364" spans="1:12" ht="12.9" customHeight="1">
      <c r="A364" s="407"/>
      <c r="B364" s="439"/>
      <c r="C364" s="440"/>
      <c r="D364" s="437" t="s">
        <v>226</v>
      </c>
      <c r="E364" s="438"/>
      <c r="F364" s="438"/>
      <c r="G364" s="438"/>
      <c r="H364" s="438"/>
      <c r="I364" s="438"/>
      <c r="J364" s="438"/>
      <c r="K364" s="433"/>
      <c r="L364" s="455"/>
    </row>
    <row r="365" spans="1:12" ht="12.9" customHeight="1">
      <c r="A365" s="407"/>
      <c r="B365" s="432" t="s">
        <v>199</v>
      </c>
      <c r="C365" s="433"/>
      <c r="D365" s="434"/>
      <c r="E365" s="435"/>
      <c r="F365" s="435"/>
      <c r="G365" s="435"/>
      <c r="H365" s="435"/>
      <c r="I365" s="435"/>
      <c r="J365" s="435"/>
      <c r="K365" s="421"/>
      <c r="L365" s="455"/>
    </row>
    <row r="366" spans="1:12" ht="12.9" customHeight="1" thickBot="1">
      <c r="A366" s="407"/>
      <c r="B366" s="456"/>
      <c r="C366" s="457"/>
      <c r="D366" s="458"/>
      <c r="E366" s="459"/>
      <c r="F366" s="459"/>
      <c r="G366" s="459"/>
      <c r="H366" s="459"/>
      <c r="I366" s="459"/>
      <c r="J366" s="459"/>
      <c r="K366" s="460"/>
      <c r="L366" s="461"/>
    </row>
    <row r="367" spans="1:12" ht="13.2" customHeight="1">
      <c r="B367" s="420"/>
      <c r="C367" s="421"/>
      <c r="D367" s="422"/>
      <c r="E367" s="422"/>
      <c r="F367" s="422"/>
      <c r="G367" s="422"/>
      <c r="H367" s="422"/>
      <c r="I367" s="422"/>
      <c r="J367" s="422"/>
      <c r="K367" s="422"/>
      <c r="L367" s="455" t="s">
        <v>210</v>
      </c>
    </row>
    <row r="368" spans="1:12" ht="13.2" customHeight="1">
      <c r="B368" s="424">
        <v>3500000</v>
      </c>
      <c r="C368" s="445"/>
      <c r="D368" s="426">
        <v>1125620</v>
      </c>
      <c r="E368" s="426">
        <v>1119150</v>
      </c>
      <c r="F368" s="426">
        <v>1112690</v>
      </c>
      <c r="G368" s="426">
        <v>1106210</v>
      </c>
      <c r="H368" s="426">
        <v>1099750</v>
      </c>
      <c r="I368" s="426">
        <v>1093290</v>
      </c>
      <c r="J368" s="426">
        <v>1086810</v>
      </c>
      <c r="K368" s="426">
        <v>1080350</v>
      </c>
      <c r="L368" s="462">
        <v>651900</v>
      </c>
    </row>
    <row r="369" spans="2:12" ht="13.2" customHeight="1">
      <c r="B369" s="463"/>
      <c r="C369" s="421"/>
      <c r="D369" s="428"/>
      <c r="E369" s="429"/>
      <c r="F369" s="429"/>
      <c r="G369" s="429"/>
      <c r="H369" s="429"/>
      <c r="I369" s="429"/>
      <c r="J369" s="429"/>
      <c r="K369" s="430"/>
      <c r="L369" s="462"/>
    </row>
    <row r="370" spans="2:12" ht="13.2" customHeight="1">
      <c r="B370" s="463"/>
      <c r="C370" s="421"/>
      <c r="D370" s="428"/>
      <c r="E370" s="429"/>
      <c r="F370" s="429"/>
      <c r="G370" s="429"/>
      <c r="H370" s="429"/>
      <c r="I370" s="429"/>
      <c r="J370" s="429"/>
      <c r="K370" s="430"/>
      <c r="L370" s="462"/>
    </row>
    <row r="371" spans="2:12" ht="13.2" customHeight="1">
      <c r="B371" s="420"/>
      <c r="C371" s="421"/>
      <c r="D371" s="428"/>
      <c r="E371" s="429"/>
      <c r="F371" s="429"/>
      <c r="G371" s="429"/>
      <c r="H371" s="429"/>
      <c r="I371" s="429"/>
      <c r="J371" s="429"/>
      <c r="K371" s="430"/>
      <c r="L371" s="462"/>
    </row>
    <row r="372" spans="2:12" ht="13.2" customHeight="1">
      <c r="B372" s="432" t="s">
        <v>227</v>
      </c>
      <c r="C372" s="433"/>
      <c r="D372" s="437" t="s">
        <v>228</v>
      </c>
      <c r="E372" s="435"/>
      <c r="F372" s="435"/>
      <c r="G372" s="435"/>
      <c r="H372" s="435"/>
      <c r="I372" s="435"/>
      <c r="J372" s="435"/>
      <c r="K372" s="421"/>
      <c r="L372" s="462"/>
    </row>
    <row r="373" spans="2:12" ht="13.2" customHeight="1">
      <c r="B373" s="420"/>
      <c r="C373" s="421"/>
      <c r="D373" s="434"/>
      <c r="E373" s="438"/>
      <c r="F373" s="438"/>
      <c r="G373" s="438"/>
      <c r="H373" s="438"/>
      <c r="I373" s="438"/>
      <c r="J373" s="438"/>
      <c r="K373" s="433"/>
      <c r="L373" s="462"/>
    </row>
    <row r="374" spans="2:12" ht="13.2" customHeight="1">
      <c r="B374" s="432" t="s">
        <v>229</v>
      </c>
      <c r="C374" s="433"/>
      <c r="D374" s="437" t="s">
        <v>230</v>
      </c>
      <c r="E374" s="435"/>
      <c r="F374" s="435"/>
      <c r="G374" s="435"/>
      <c r="H374" s="435"/>
      <c r="I374" s="435"/>
      <c r="J374" s="435"/>
      <c r="K374" s="421"/>
      <c r="L374" s="462"/>
    </row>
    <row r="375" spans="2:12" ht="13.2" customHeight="1">
      <c r="B375" s="432"/>
      <c r="C375" s="433"/>
      <c r="D375" s="437"/>
      <c r="E375" s="435"/>
      <c r="F375" s="435"/>
      <c r="G375" s="435"/>
      <c r="H375" s="435"/>
      <c r="I375" s="435"/>
      <c r="J375" s="435"/>
      <c r="K375" s="421"/>
      <c r="L375" s="462"/>
    </row>
    <row r="376" spans="2:12" ht="13.2" customHeight="1">
      <c r="B376" s="432"/>
      <c r="C376" s="433"/>
      <c r="D376" s="437"/>
      <c r="E376" s="435"/>
      <c r="F376" s="435"/>
      <c r="G376" s="435"/>
      <c r="H376" s="435"/>
      <c r="I376" s="435"/>
      <c r="J376" s="435"/>
      <c r="K376" s="421"/>
      <c r="L376" s="462"/>
    </row>
    <row r="377" spans="2:12" ht="13.2" customHeight="1">
      <c r="B377" s="441"/>
      <c r="C377" s="442"/>
      <c r="D377" s="443"/>
      <c r="E377" s="444"/>
      <c r="F377" s="444"/>
      <c r="G377" s="444"/>
      <c r="H377" s="444"/>
      <c r="I377" s="444"/>
      <c r="J377" s="444"/>
      <c r="K377" s="445"/>
      <c r="L377" s="464"/>
    </row>
    <row r="378" spans="2:12" ht="13.5" customHeight="1">
      <c r="B378" s="465"/>
      <c r="C378" s="466"/>
      <c r="D378" s="467"/>
      <c r="E378" s="467"/>
      <c r="F378" s="467"/>
      <c r="G378" s="467"/>
      <c r="H378" s="467"/>
      <c r="I378" s="467"/>
      <c r="J378" s="467"/>
      <c r="K378" s="468"/>
      <c r="L378" s="560" t="s">
        <v>231</v>
      </c>
    </row>
    <row r="379" spans="2:12" ht="13.5" customHeight="1">
      <c r="B379" s="439"/>
      <c r="C379" s="469"/>
      <c r="D379" s="470"/>
      <c r="E379" s="470"/>
      <c r="F379" s="470"/>
      <c r="G379" s="470"/>
      <c r="H379" s="470"/>
      <c r="I379" s="470"/>
      <c r="J379" s="470"/>
      <c r="K379" s="471"/>
      <c r="L379" s="561"/>
    </row>
    <row r="380" spans="2:12">
      <c r="B380" s="439"/>
      <c r="C380" s="469"/>
      <c r="D380" s="470"/>
      <c r="E380" s="470"/>
      <c r="F380" s="470"/>
      <c r="G380" s="470"/>
      <c r="H380" s="470"/>
      <c r="I380" s="470"/>
      <c r="J380" s="470"/>
      <c r="K380" s="471"/>
      <c r="L380" s="561"/>
    </row>
    <row r="381" spans="2:12">
      <c r="B381" s="432" t="s">
        <v>232</v>
      </c>
      <c r="C381" s="469"/>
      <c r="D381" s="470"/>
      <c r="E381" s="470"/>
      <c r="F381" s="470"/>
      <c r="G381" s="470"/>
      <c r="H381" s="470"/>
      <c r="I381" s="470"/>
      <c r="J381" s="470"/>
      <c r="K381" s="471"/>
      <c r="L381" s="561"/>
    </row>
    <row r="382" spans="2:12">
      <c r="B382" s="439"/>
      <c r="C382" s="469"/>
      <c r="D382" s="470"/>
      <c r="E382" s="470"/>
      <c r="F382" s="470"/>
      <c r="G382" s="470"/>
      <c r="H382" s="470"/>
      <c r="I382" s="470"/>
      <c r="J382" s="470"/>
      <c r="K382" s="471"/>
      <c r="L382" s="561"/>
    </row>
    <row r="383" spans="2:12">
      <c r="B383" s="439"/>
      <c r="C383" s="469"/>
      <c r="D383" s="470"/>
      <c r="E383" s="470"/>
      <c r="F383" s="470"/>
      <c r="G383" s="470"/>
      <c r="H383" s="470"/>
      <c r="I383" s="470"/>
      <c r="J383" s="470"/>
      <c r="K383" s="471"/>
      <c r="L383" s="561"/>
    </row>
    <row r="384" spans="2:12">
      <c r="B384" s="439"/>
      <c r="C384" s="469"/>
      <c r="D384" s="470"/>
      <c r="E384" s="470"/>
      <c r="F384" s="470"/>
      <c r="G384" s="470"/>
      <c r="H384" s="470"/>
      <c r="I384" s="470"/>
      <c r="J384" s="470"/>
      <c r="K384" s="471"/>
      <c r="L384" s="561"/>
    </row>
    <row r="385" spans="2:12">
      <c r="B385" s="432" t="s">
        <v>233</v>
      </c>
      <c r="C385" s="469"/>
      <c r="D385" s="470"/>
      <c r="E385" s="470"/>
      <c r="F385" s="470"/>
      <c r="G385" s="470"/>
      <c r="H385" s="470"/>
      <c r="I385" s="470"/>
      <c r="J385" s="470"/>
      <c r="K385" s="471"/>
      <c r="L385" s="561"/>
    </row>
    <row r="386" spans="2:12">
      <c r="B386" s="472"/>
      <c r="C386" s="469"/>
      <c r="D386" s="470"/>
      <c r="E386" s="470"/>
      <c r="F386" s="470"/>
      <c r="G386" s="470"/>
      <c r="H386" s="470"/>
      <c r="I386" s="470"/>
      <c r="J386" s="470"/>
      <c r="K386" s="471"/>
      <c r="L386" s="561"/>
    </row>
    <row r="387" spans="2:12">
      <c r="B387" s="472"/>
      <c r="C387" s="438"/>
      <c r="D387" s="438"/>
      <c r="E387" s="438"/>
      <c r="F387" s="438"/>
      <c r="G387" s="438"/>
      <c r="H387" s="438"/>
      <c r="I387" s="438"/>
      <c r="J387" s="438"/>
      <c r="K387" s="433"/>
      <c r="L387" s="561"/>
    </row>
    <row r="388" spans="2:12">
      <c r="B388" s="439"/>
      <c r="C388" s="469"/>
      <c r="D388" s="470"/>
      <c r="E388" s="470"/>
      <c r="F388" s="470"/>
      <c r="G388" s="470"/>
      <c r="H388" s="470"/>
      <c r="I388" s="470"/>
      <c r="J388" s="470"/>
      <c r="K388" s="471"/>
      <c r="L388" s="561"/>
    </row>
    <row r="389" spans="2:12">
      <c r="B389" s="439"/>
      <c r="C389" s="469"/>
      <c r="D389" s="470"/>
      <c r="E389" s="470"/>
      <c r="F389" s="470"/>
      <c r="G389" s="470"/>
      <c r="H389" s="470"/>
      <c r="I389" s="470"/>
      <c r="J389" s="470"/>
      <c r="K389" s="471"/>
      <c r="L389" s="561"/>
    </row>
    <row r="390" spans="2:12" ht="13.8" thickBot="1">
      <c r="B390" s="473"/>
      <c r="C390" s="474"/>
      <c r="D390" s="475"/>
      <c r="E390" s="475"/>
      <c r="F390" s="475"/>
      <c r="G390" s="475"/>
      <c r="H390" s="475"/>
      <c r="I390" s="475"/>
      <c r="J390" s="475"/>
      <c r="K390" s="476"/>
      <c r="L390" s="562"/>
    </row>
    <row r="391" spans="2:12">
      <c r="B391" s="477" t="s">
        <v>234</v>
      </c>
      <c r="C391" s="477"/>
      <c r="D391" s="477"/>
      <c r="E391" s="477"/>
      <c r="F391" s="477"/>
      <c r="G391" s="477"/>
      <c r="H391" s="477"/>
      <c r="I391" s="477"/>
      <c r="J391" s="477"/>
      <c r="K391" s="477"/>
      <c r="L391" s="477"/>
    </row>
    <row r="392" spans="2:12">
      <c r="B392" s="478" t="s">
        <v>235</v>
      </c>
      <c r="C392" s="478"/>
      <c r="D392" s="478"/>
      <c r="E392" s="478"/>
      <c r="F392" s="478"/>
      <c r="G392" s="478"/>
      <c r="H392" s="478"/>
      <c r="I392" s="478"/>
      <c r="J392" s="478"/>
      <c r="K392" s="478"/>
      <c r="L392" s="478"/>
    </row>
    <row r="393" spans="2:12">
      <c r="B393" s="478" t="s">
        <v>236</v>
      </c>
      <c r="C393" s="478"/>
      <c r="D393" s="478"/>
      <c r="E393" s="478"/>
      <c r="F393" s="478"/>
      <c r="G393" s="478"/>
      <c r="H393" s="478"/>
      <c r="I393" s="478"/>
      <c r="J393" s="478"/>
      <c r="K393" s="478"/>
      <c r="L393" s="478"/>
    </row>
    <row r="394" spans="2:12">
      <c r="B394" s="478" t="s">
        <v>237</v>
      </c>
      <c r="C394" s="478"/>
      <c r="D394" s="478"/>
      <c r="E394" s="478"/>
      <c r="F394" s="478"/>
      <c r="G394" s="478"/>
      <c r="H394" s="478"/>
      <c r="I394" s="478"/>
      <c r="J394" s="478"/>
      <c r="K394" s="478"/>
      <c r="L394" s="478"/>
    </row>
    <row r="395" spans="2:12" ht="13.5" customHeight="1">
      <c r="B395" s="565" t="s">
        <v>238</v>
      </c>
      <c r="C395" s="565"/>
      <c r="D395" s="565"/>
      <c r="E395" s="565"/>
      <c r="F395" s="565"/>
      <c r="G395" s="565"/>
      <c r="H395" s="565"/>
      <c r="I395" s="565"/>
      <c r="J395" s="565"/>
      <c r="K395" s="565"/>
      <c r="L395" s="565"/>
    </row>
    <row r="396" spans="2:12" ht="13.5" customHeight="1">
      <c r="B396" s="565" t="s">
        <v>239</v>
      </c>
      <c r="C396" s="565"/>
      <c r="D396" s="565"/>
      <c r="E396" s="565"/>
      <c r="F396" s="565"/>
      <c r="G396" s="565"/>
      <c r="H396" s="565"/>
      <c r="I396" s="565"/>
      <c r="J396" s="565"/>
      <c r="K396" s="565"/>
      <c r="L396" s="565"/>
    </row>
    <row r="397" spans="2:12" ht="13.5" customHeight="1">
      <c r="B397" s="565" t="s">
        <v>240</v>
      </c>
      <c r="C397" s="565"/>
      <c r="D397" s="565"/>
      <c r="E397" s="565"/>
      <c r="F397" s="565"/>
      <c r="G397" s="565"/>
      <c r="H397" s="565"/>
      <c r="I397" s="565"/>
      <c r="J397" s="565"/>
      <c r="K397" s="565"/>
      <c r="L397" s="565"/>
    </row>
    <row r="398" spans="2:12" ht="13.5" customHeight="1">
      <c r="B398" s="565" t="s">
        <v>241</v>
      </c>
      <c r="C398" s="565"/>
      <c r="D398" s="565"/>
      <c r="E398" s="565"/>
      <c r="F398" s="565"/>
      <c r="G398" s="565"/>
      <c r="H398" s="565"/>
      <c r="I398" s="565"/>
      <c r="J398" s="565"/>
      <c r="K398" s="565"/>
      <c r="L398" s="565"/>
    </row>
    <row r="399" spans="2:12" ht="13.5" customHeight="1">
      <c r="B399" s="565" t="s">
        <v>242</v>
      </c>
      <c r="C399" s="566"/>
      <c r="D399" s="566"/>
      <c r="E399" s="566"/>
      <c r="F399" s="566"/>
      <c r="G399" s="566"/>
      <c r="H399" s="566"/>
      <c r="I399" s="566"/>
      <c r="J399" s="566"/>
      <c r="K399" s="566"/>
      <c r="L399" s="566"/>
    </row>
    <row r="400" spans="2:12" ht="13.5" customHeight="1">
      <c r="B400" s="565" t="s">
        <v>243</v>
      </c>
      <c r="C400" s="565"/>
      <c r="D400" s="565"/>
      <c r="E400" s="565"/>
      <c r="F400" s="565"/>
      <c r="G400" s="565"/>
      <c r="H400" s="565"/>
      <c r="I400" s="565"/>
      <c r="J400" s="565"/>
      <c r="K400" s="565"/>
      <c r="L400" s="565"/>
    </row>
    <row r="401" spans="2:12" ht="13.5" customHeight="1">
      <c r="B401" s="565" t="s">
        <v>244</v>
      </c>
      <c r="C401" s="565"/>
      <c r="D401" s="565"/>
      <c r="E401" s="565"/>
      <c r="F401" s="565"/>
      <c r="G401" s="565"/>
      <c r="H401" s="565"/>
      <c r="I401" s="565"/>
      <c r="J401" s="565"/>
      <c r="K401" s="565"/>
      <c r="L401" s="565"/>
    </row>
    <row r="402" spans="2:12" ht="13.5" customHeight="1">
      <c r="B402" s="565" t="s">
        <v>245</v>
      </c>
      <c r="C402" s="566"/>
      <c r="D402" s="566"/>
      <c r="E402" s="566"/>
      <c r="F402" s="566"/>
      <c r="G402" s="566"/>
      <c r="H402" s="566"/>
      <c r="I402" s="566"/>
      <c r="J402" s="566"/>
      <c r="K402" s="566"/>
      <c r="L402" s="566"/>
    </row>
    <row r="403" spans="2:12" ht="13.5" customHeight="1">
      <c r="B403" s="565" t="s">
        <v>246</v>
      </c>
      <c r="C403" s="565"/>
      <c r="D403" s="565"/>
      <c r="E403" s="565"/>
      <c r="F403" s="565"/>
      <c r="G403" s="565"/>
      <c r="H403" s="565"/>
      <c r="I403" s="565"/>
      <c r="J403" s="565"/>
      <c r="K403" s="565"/>
      <c r="L403" s="565"/>
    </row>
    <row r="404" spans="2:12" ht="13.5" customHeight="1">
      <c r="B404" s="565" t="s">
        <v>247</v>
      </c>
      <c r="C404" s="565"/>
      <c r="D404" s="565"/>
      <c r="E404" s="565"/>
      <c r="F404" s="565"/>
      <c r="G404" s="565"/>
      <c r="H404" s="565"/>
      <c r="I404" s="565"/>
      <c r="J404" s="565"/>
      <c r="K404" s="565"/>
      <c r="L404" s="565"/>
    </row>
    <row r="405" spans="2:12" ht="13.5" customHeight="1">
      <c r="B405" s="565" t="s">
        <v>248</v>
      </c>
      <c r="C405" s="565"/>
      <c r="D405" s="565"/>
      <c r="E405" s="565"/>
      <c r="F405" s="565"/>
      <c r="G405" s="565"/>
      <c r="H405" s="565"/>
      <c r="I405" s="565"/>
      <c r="J405" s="565"/>
      <c r="K405" s="565"/>
      <c r="L405" s="565"/>
    </row>
    <row r="406" spans="2:12" ht="13.5" customHeight="1">
      <c r="B406" s="565" t="s">
        <v>249</v>
      </c>
      <c r="C406" s="565"/>
      <c r="D406" s="565"/>
      <c r="E406" s="565"/>
      <c r="F406" s="565"/>
      <c r="G406" s="565"/>
      <c r="H406" s="565"/>
      <c r="I406" s="565"/>
      <c r="J406" s="565"/>
      <c r="K406" s="565"/>
      <c r="L406" s="565"/>
    </row>
    <row r="407" spans="2:12" ht="13.5" customHeight="1">
      <c r="B407" s="565" t="s">
        <v>250</v>
      </c>
      <c r="C407" s="565"/>
      <c r="D407" s="565"/>
      <c r="E407" s="565"/>
      <c r="F407" s="565"/>
      <c r="G407" s="565"/>
      <c r="H407" s="565"/>
      <c r="I407" s="565"/>
      <c r="J407" s="565"/>
      <c r="K407" s="565"/>
      <c r="L407" s="565"/>
    </row>
    <row r="408" spans="2:12" ht="13.5" customHeight="1">
      <c r="B408" s="565" t="s">
        <v>251</v>
      </c>
      <c r="C408" s="565"/>
      <c r="D408" s="565"/>
      <c r="E408" s="565"/>
      <c r="F408" s="565"/>
      <c r="G408" s="565"/>
      <c r="H408" s="565"/>
      <c r="I408" s="565"/>
      <c r="J408" s="565"/>
      <c r="K408" s="565"/>
      <c r="L408" s="565"/>
    </row>
    <row r="409" spans="2:12" ht="13.5" customHeight="1">
      <c r="B409" s="565" t="s">
        <v>252</v>
      </c>
      <c r="C409" s="565"/>
      <c r="D409" s="565"/>
      <c r="E409" s="565"/>
      <c r="F409" s="565"/>
      <c r="G409" s="565"/>
      <c r="H409" s="565"/>
      <c r="I409" s="565"/>
      <c r="J409" s="565"/>
      <c r="K409" s="565"/>
      <c r="L409" s="565"/>
    </row>
    <row r="410" spans="2:12" ht="13.5" customHeight="1">
      <c r="B410" s="565" t="s">
        <v>253</v>
      </c>
      <c r="C410" s="565"/>
      <c r="D410" s="565"/>
      <c r="E410" s="565"/>
      <c r="F410" s="565"/>
      <c r="G410" s="565"/>
      <c r="H410" s="565"/>
      <c r="I410" s="565"/>
      <c r="J410" s="565"/>
      <c r="K410" s="565"/>
      <c r="L410" s="565"/>
    </row>
    <row r="411" spans="2:12" ht="13.5" customHeight="1">
      <c r="B411" s="565" t="s">
        <v>254</v>
      </c>
      <c r="C411" s="565"/>
      <c r="D411" s="565"/>
      <c r="E411" s="565"/>
      <c r="F411" s="565"/>
      <c r="G411" s="565"/>
      <c r="H411" s="565"/>
      <c r="I411" s="565"/>
      <c r="J411" s="565"/>
      <c r="K411" s="565"/>
      <c r="L411" s="565"/>
    </row>
    <row r="412" spans="2:12">
      <c r="B412" s="565" t="s">
        <v>255</v>
      </c>
      <c r="C412" s="565"/>
      <c r="D412" s="565"/>
      <c r="E412" s="565"/>
      <c r="F412" s="565"/>
      <c r="G412" s="565"/>
      <c r="H412" s="565"/>
      <c r="I412" s="565"/>
      <c r="J412" s="565"/>
      <c r="K412" s="565"/>
      <c r="L412" s="565"/>
    </row>
    <row r="413" spans="2:12">
      <c r="B413" s="565" t="s">
        <v>256</v>
      </c>
      <c r="C413" s="565"/>
      <c r="D413" s="565"/>
      <c r="E413" s="565"/>
      <c r="F413" s="565"/>
      <c r="G413" s="565"/>
      <c r="H413" s="565"/>
      <c r="I413" s="565"/>
      <c r="J413" s="565"/>
      <c r="K413" s="565"/>
      <c r="L413" s="565"/>
    </row>
    <row r="414" spans="2:12">
      <c r="B414" s="565" t="s">
        <v>257</v>
      </c>
      <c r="C414" s="565"/>
      <c r="D414" s="565"/>
      <c r="E414" s="565"/>
      <c r="F414" s="565"/>
      <c r="G414" s="565"/>
      <c r="H414" s="565"/>
      <c r="I414" s="565"/>
      <c r="J414" s="565"/>
      <c r="K414" s="565"/>
      <c r="L414" s="565"/>
    </row>
    <row r="415" spans="2:12">
      <c r="B415" s="565" t="s">
        <v>258</v>
      </c>
      <c r="C415" s="565"/>
      <c r="D415" s="565"/>
      <c r="E415" s="565"/>
      <c r="F415" s="565"/>
      <c r="G415" s="565"/>
      <c r="H415" s="565"/>
      <c r="I415" s="565"/>
      <c r="J415" s="565"/>
      <c r="K415" s="565"/>
      <c r="L415" s="565"/>
    </row>
  </sheetData>
  <sheetProtection selectLockedCells="1" selectUnlockedCells="1"/>
  <autoFilter ref="B1:B415" xr:uid="{72849A53-6A3F-44D6-A786-EAB6C4E11AE6}"/>
  <mergeCells count="24">
    <mergeCell ref="B413:L413"/>
    <mergeCell ref="B414:L414"/>
    <mergeCell ref="B415:L415"/>
    <mergeCell ref="B407:L407"/>
    <mergeCell ref="B408:L408"/>
    <mergeCell ref="B409:L409"/>
    <mergeCell ref="B410:L410"/>
    <mergeCell ref="B411:L411"/>
    <mergeCell ref="B412:L412"/>
    <mergeCell ref="L378:L390"/>
    <mergeCell ref="B1:L1"/>
    <mergeCell ref="B2:L2"/>
    <mergeCell ref="B406:L406"/>
    <mergeCell ref="B395:L395"/>
    <mergeCell ref="B396:L396"/>
    <mergeCell ref="B397:L397"/>
    <mergeCell ref="B398:L398"/>
    <mergeCell ref="B399:L399"/>
    <mergeCell ref="B400:L400"/>
    <mergeCell ref="B401:L401"/>
    <mergeCell ref="B402:L402"/>
    <mergeCell ref="B403:L403"/>
    <mergeCell ref="B404:L404"/>
    <mergeCell ref="B405:L405"/>
  </mergeCells>
  <phoneticPr fontId="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40C76-065D-4CA2-AFEE-536B354F7168}">
  <dimension ref="B1:AD59"/>
  <sheetViews>
    <sheetView topLeftCell="A7" workbookViewId="0">
      <selection activeCell="B2" sqref="B2:AC2"/>
    </sheetView>
  </sheetViews>
  <sheetFormatPr defaultColWidth="8.09765625" defaultRowHeight="13.2"/>
  <cols>
    <col min="1" max="1" width="4" style="162" customWidth="1"/>
    <col min="2" max="2" width="7.5" style="162" customWidth="1"/>
    <col min="3" max="3" width="1.8984375" style="162" customWidth="1"/>
    <col min="4" max="29" width="8.796875" style="162" customWidth="1"/>
    <col min="30" max="262" width="8.09765625" style="162"/>
    <col min="263" max="263" width="4" style="162" customWidth="1"/>
    <col min="264" max="264" width="7.5" style="162" customWidth="1"/>
    <col min="265" max="265" width="1.8984375" style="162" customWidth="1"/>
    <col min="266" max="283" width="8.796875" style="162" customWidth="1"/>
    <col min="284" max="518" width="8.09765625" style="162"/>
    <col min="519" max="519" width="4" style="162" customWidth="1"/>
    <col min="520" max="520" width="7.5" style="162" customWidth="1"/>
    <col min="521" max="521" width="1.8984375" style="162" customWidth="1"/>
    <col min="522" max="539" width="8.796875" style="162" customWidth="1"/>
    <col min="540" max="774" width="8.09765625" style="162"/>
    <col min="775" max="775" width="4" style="162" customWidth="1"/>
    <col min="776" max="776" width="7.5" style="162" customWidth="1"/>
    <col min="777" max="777" width="1.8984375" style="162" customWidth="1"/>
    <col min="778" max="795" width="8.796875" style="162" customWidth="1"/>
    <col min="796" max="1030" width="8.09765625" style="162"/>
    <col min="1031" max="1031" width="4" style="162" customWidth="1"/>
    <col min="1032" max="1032" width="7.5" style="162" customWidth="1"/>
    <col min="1033" max="1033" width="1.8984375" style="162" customWidth="1"/>
    <col min="1034" max="1051" width="8.796875" style="162" customWidth="1"/>
    <col min="1052" max="1286" width="8.09765625" style="162"/>
    <col min="1287" max="1287" width="4" style="162" customWidth="1"/>
    <col min="1288" max="1288" width="7.5" style="162" customWidth="1"/>
    <col min="1289" max="1289" width="1.8984375" style="162" customWidth="1"/>
    <col min="1290" max="1307" width="8.796875" style="162" customWidth="1"/>
    <col min="1308" max="1542" width="8.09765625" style="162"/>
    <col min="1543" max="1543" width="4" style="162" customWidth="1"/>
    <col min="1544" max="1544" width="7.5" style="162" customWidth="1"/>
    <col min="1545" max="1545" width="1.8984375" style="162" customWidth="1"/>
    <col min="1546" max="1563" width="8.796875" style="162" customWidth="1"/>
    <col min="1564" max="1798" width="8.09765625" style="162"/>
    <col min="1799" max="1799" width="4" style="162" customWidth="1"/>
    <col min="1800" max="1800" width="7.5" style="162" customWidth="1"/>
    <col min="1801" max="1801" width="1.8984375" style="162" customWidth="1"/>
    <col min="1802" max="1819" width="8.796875" style="162" customWidth="1"/>
    <col min="1820" max="2054" width="8.09765625" style="162"/>
    <col min="2055" max="2055" width="4" style="162" customWidth="1"/>
    <col min="2056" max="2056" width="7.5" style="162" customWidth="1"/>
    <col min="2057" max="2057" width="1.8984375" style="162" customWidth="1"/>
    <col min="2058" max="2075" width="8.796875" style="162" customWidth="1"/>
    <col min="2076" max="2310" width="8.09765625" style="162"/>
    <col min="2311" max="2311" width="4" style="162" customWidth="1"/>
    <col min="2312" max="2312" width="7.5" style="162" customWidth="1"/>
    <col min="2313" max="2313" width="1.8984375" style="162" customWidth="1"/>
    <col min="2314" max="2331" width="8.796875" style="162" customWidth="1"/>
    <col min="2332" max="2566" width="8.09765625" style="162"/>
    <col min="2567" max="2567" width="4" style="162" customWidth="1"/>
    <col min="2568" max="2568" width="7.5" style="162" customWidth="1"/>
    <col min="2569" max="2569" width="1.8984375" style="162" customWidth="1"/>
    <col min="2570" max="2587" width="8.796875" style="162" customWidth="1"/>
    <col min="2588" max="2822" width="8.09765625" style="162"/>
    <col min="2823" max="2823" width="4" style="162" customWidth="1"/>
    <col min="2824" max="2824" width="7.5" style="162" customWidth="1"/>
    <col min="2825" max="2825" width="1.8984375" style="162" customWidth="1"/>
    <col min="2826" max="2843" width="8.796875" style="162" customWidth="1"/>
    <col min="2844" max="3078" width="8.09765625" style="162"/>
    <col min="3079" max="3079" width="4" style="162" customWidth="1"/>
    <col min="3080" max="3080" width="7.5" style="162" customWidth="1"/>
    <col min="3081" max="3081" width="1.8984375" style="162" customWidth="1"/>
    <col min="3082" max="3099" width="8.796875" style="162" customWidth="1"/>
    <col min="3100" max="3334" width="8.09765625" style="162"/>
    <col min="3335" max="3335" width="4" style="162" customWidth="1"/>
    <col min="3336" max="3336" width="7.5" style="162" customWidth="1"/>
    <col min="3337" max="3337" width="1.8984375" style="162" customWidth="1"/>
    <col min="3338" max="3355" width="8.796875" style="162" customWidth="1"/>
    <col min="3356" max="3590" width="8.09765625" style="162"/>
    <col min="3591" max="3591" width="4" style="162" customWidth="1"/>
    <col min="3592" max="3592" width="7.5" style="162" customWidth="1"/>
    <col min="3593" max="3593" width="1.8984375" style="162" customWidth="1"/>
    <col min="3594" max="3611" width="8.796875" style="162" customWidth="1"/>
    <col min="3612" max="3846" width="8.09765625" style="162"/>
    <col min="3847" max="3847" width="4" style="162" customWidth="1"/>
    <col min="3848" max="3848" width="7.5" style="162" customWidth="1"/>
    <col min="3849" max="3849" width="1.8984375" style="162" customWidth="1"/>
    <col min="3850" max="3867" width="8.796875" style="162" customWidth="1"/>
    <col min="3868" max="4102" width="8.09765625" style="162"/>
    <col min="4103" max="4103" width="4" style="162" customWidth="1"/>
    <col min="4104" max="4104" width="7.5" style="162" customWidth="1"/>
    <col min="4105" max="4105" width="1.8984375" style="162" customWidth="1"/>
    <col min="4106" max="4123" width="8.796875" style="162" customWidth="1"/>
    <col min="4124" max="4358" width="8.09765625" style="162"/>
    <col min="4359" max="4359" width="4" style="162" customWidth="1"/>
    <col min="4360" max="4360" width="7.5" style="162" customWidth="1"/>
    <col min="4361" max="4361" width="1.8984375" style="162" customWidth="1"/>
    <col min="4362" max="4379" width="8.796875" style="162" customWidth="1"/>
    <col min="4380" max="4614" width="8.09765625" style="162"/>
    <col min="4615" max="4615" width="4" style="162" customWidth="1"/>
    <col min="4616" max="4616" width="7.5" style="162" customWidth="1"/>
    <col min="4617" max="4617" width="1.8984375" style="162" customWidth="1"/>
    <col min="4618" max="4635" width="8.796875" style="162" customWidth="1"/>
    <col min="4636" max="4870" width="8.09765625" style="162"/>
    <col min="4871" max="4871" width="4" style="162" customWidth="1"/>
    <col min="4872" max="4872" width="7.5" style="162" customWidth="1"/>
    <col min="4873" max="4873" width="1.8984375" style="162" customWidth="1"/>
    <col min="4874" max="4891" width="8.796875" style="162" customWidth="1"/>
    <col min="4892" max="5126" width="8.09765625" style="162"/>
    <col min="5127" max="5127" width="4" style="162" customWidth="1"/>
    <col min="5128" max="5128" width="7.5" style="162" customWidth="1"/>
    <col min="5129" max="5129" width="1.8984375" style="162" customWidth="1"/>
    <col min="5130" max="5147" width="8.796875" style="162" customWidth="1"/>
    <col min="5148" max="5382" width="8.09765625" style="162"/>
    <col min="5383" max="5383" width="4" style="162" customWidth="1"/>
    <col min="5384" max="5384" width="7.5" style="162" customWidth="1"/>
    <col min="5385" max="5385" width="1.8984375" style="162" customWidth="1"/>
    <col min="5386" max="5403" width="8.796875" style="162" customWidth="1"/>
    <col min="5404" max="5638" width="8.09765625" style="162"/>
    <col min="5639" max="5639" width="4" style="162" customWidth="1"/>
    <col min="5640" max="5640" width="7.5" style="162" customWidth="1"/>
    <col min="5641" max="5641" width="1.8984375" style="162" customWidth="1"/>
    <col min="5642" max="5659" width="8.796875" style="162" customWidth="1"/>
    <col min="5660" max="5894" width="8.09765625" style="162"/>
    <col min="5895" max="5895" width="4" style="162" customWidth="1"/>
    <col min="5896" max="5896" width="7.5" style="162" customWidth="1"/>
    <col min="5897" max="5897" width="1.8984375" style="162" customWidth="1"/>
    <col min="5898" max="5915" width="8.796875" style="162" customWidth="1"/>
    <col min="5916" max="6150" width="8.09765625" style="162"/>
    <col min="6151" max="6151" width="4" style="162" customWidth="1"/>
    <col min="6152" max="6152" width="7.5" style="162" customWidth="1"/>
    <col min="6153" max="6153" width="1.8984375" style="162" customWidth="1"/>
    <col min="6154" max="6171" width="8.796875" style="162" customWidth="1"/>
    <col min="6172" max="6406" width="8.09765625" style="162"/>
    <col min="6407" max="6407" width="4" style="162" customWidth="1"/>
    <col min="6408" max="6408" width="7.5" style="162" customWidth="1"/>
    <col min="6409" max="6409" width="1.8984375" style="162" customWidth="1"/>
    <col min="6410" max="6427" width="8.796875" style="162" customWidth="1"/>
    <col min="6428" max="6662" width="8.09765625" style="162"/>
    <col min="6663" max="6663" width="4" style="162" customWidth="1"/>
    <col min="6664" max="6664" width="7.5" style="162" customWidth="1"/>
    <col min="6665" max="6665" width="1.8984375" style="162" customWidth="1"/>
    <col min="6666" max="6683" width="8.796875" style="162" customWidth="1"/>
    <col min="6684" max="6918" width="8.09765625" style="162"/>
    <col min="6919" max="6919" width="4" style="162" customWidth="1"/>
    <col min="6920" max="6920" width="7.5" style="162" customWidth="1"/>
    <col min="6921" max="6921" width="1.8984375" style="162" customWidth="1"/>
    <col min="6922" max="6939" width="8.796875" style="162" customWidth="1"/>
    <col min="6940" max="7174" width="8.09765625" style="162"/>
    <col min="7175" max="7175" width="4" style="162" customWidth="1"/>
    <col min="7176" max="7176" width="7.5" style="162" customWidth="1"/>
    <col min="7177" max="7177" width="1.8984375" style="162" customWidth="1"/>
    <col min="7178" max="7195" width="8.796875" style="162" customWidth="1"/>
    <col min="7196" max="7430" width="8.09765625" style="162"/>
    <col min="7431" max="7431" width="4" style="162" customWidth="1"/>
    <col min="7432" max="7432" width="7.5" style="162" customWidth="1"/>
    <col min="7433" max="7433" width="1.8984375" style="162" customWidth="1"/>
    <col min="7434" max="7451" width="8.796875" style="162" customWidth="1"/>
    <col min="7452" max="7686" width="8.09765625" style="162"/>
    <col min="7687" max="7687" width="4" style="162" customWidth="1"/>
    <col min="7688" max="7688" width="7.5" style="162" customWidth="1"/>
    <col min="7689" max="7689" width="1.8984375" style="162" customWidth="1"/>
    <col min="7690" max="7707" width="8.796875" style="162" customWidth="1"/>
    <col min="7708" max="7942" width="8.09765625" style="162"/>
    <col min="7943" max="7943" width="4" style="162" customWidth="1"/>
    <col min="7944" max="7944" width="7.5" style="162" customWidth="1"/>
    <col min="7945" max="7945" width="1.8984375" style="162" customWidth="1"/>
    <col min="7946" max="7963" width="8.796875" style="162" customWidth="1"/>
    <col min="7964" max="8198" width="8.09765625" style="162"/>
    <col min="8199" max="8199" width="4" style="162" customWidth="1"/>
    <col min="8200" max="8200" width="7.5" style="162" customWidth="1"/>
    <col min="8201" max="8201" width="1.8984375" style="162" customWidth="1"/>
    <col min="8202" max="8219" width="8.796875" style="162" customWidth="1"/>
    <col min="8220" max="8454" width="8.09765625" style="162"/>
    <col min="8455" max="8455" width="4" style="162" customWidth="1"/>
    <col min="8456" max="8456" width="7.5" style="162" customWidth="1"/>
    <col min="8457" max="8457" width="1.8984375" style="162" customWidth="1"/>
    <col min="8458" max="8475" width="8.796875" style="162" customWidth="1"/>
    <col min="8476" max="8710" width="8.09765625" style="162"/>
    <col min="8711" max="8711" width="4" style="162" customWidth="1"/>
    <col min="8712" max="8712" width="7.5" style="162" customWidth="1"/>
    <col min="8713" max="8713" width="1.8984375" style="162" customWidth="1"/>
    <col min="8714" max="8731" width="8.796875" style="162" customWidth="1"/>
    <col min="8732" max="8966" width="8.09765625" style="162"/>
    <col min="8967" max="8967" width="4" style="162" customWidth="1"/>
    <col min="8968" max="8968" width="7.5" style="162" customWidth="1"/>
    <col min="8969" max="8969" width="1.8984375" style="162" customWidth="1"/>
    <col min="8970" max="8987" width="8.796875" style="162" customWidth="1"/>
    <col min="8988" max="9222" width="8.09765625" style="162"/>
    <col min="9223" max="9223" width="4" style="162" customWidth="1"/>
    <col min="9224" max="9224" width="7.5" style="162" customWidth="1"/>
    <col min="9225" max="9225" width="1.8984375" style="162" customWidth="1"/>
    <col min="9226" max="9243" width="8.796875" style="162" customWidth="1"/>
    <col min="9244" max="9478" width="8.09765625" style="162"/>
    <col min="9479" max="9479" width="4" style="162" customWidth="1"/>
    <col min="9480" max="9480" width="7.5" style="162" customWidth="1"/>
    <col min="9481" max="9481" width="1.8984375" style="162" customWidth="1"/>
    <col min="9482" max="9499" width="8.796875" style="162" customWidth="1"/>
    <col min="9500" max="9734" width="8.09765625" style="162"/>
    <col min="9735" max="9735" width="4" style="162" customWidth="1"/>
    <col min="9736" max="9736" width="7.5" style="162" customWidth="1"/>
    <col min="9737" max="9737" width="1.8984375" style="162" customWidth="1"/>
    <col min="9738" max="9755" width="8.796875" style="162" customWidth="1"/>
    <col min="9756" max="9990" width="8.09765625" style="162"/>
    <col min="9991" max="9991" width="4" style="162" customWidth="1"/>
    <col min="9992" max="9992" width="7.5" style="162" customWidth="1"/>
    <col min="9993" max="9993" width="1.8984375" style="162" customWidth="1"/>
    <col min="9994" max="10011" width="8.796875" style="162" customWidth="1"/>
    <col min="10012" max="10246" width="8.09765625" style="162"/>
    <col min="10247" max="10247" width="4" style="162" customWidth="1"/>
    <col min="10248" max="10248" width="7.5" style="162" customWidth="1"/>
    <col min="10249" max="10249" width="1.8984375" style="162" customWidth="1"/>
    <col min="10250" max="10267" width="8.796875" style="162" customWidth="1"/>
    <col min="10268" max="10502" width="8.09765625" style="162"/>
    <col min="10503" max="10503" width="4" style="162" customWidth="1"/>
    <col min="10504" max="10504" width="7.5" style="162" customWidth="1"/>
    <col min="10505" max="10505" width="1.8984375" style="162" customWidth="1"/>
    <col min="10506" max="10523" width="8.796875" style="162" customWidth="1"/>
    <col min="10524" max="10758" width="8.09765625" style="162"/>
    <col min="10759" max="10759" width="4" style="162" customWidth="1"/>
    <col min="10760" max="10760" width="7.5" style="162" customWidth="1"/>
    <col min="10761" max="10761" width="1.8984375" style="162" customWidth="1"/>
    <col min="10762" max="10779" width="8.796875" style="162" customWidth="1"/>
    <col min="10780" max="11014" width="8.09765625" style="162"/>
    <col min="11015" max="11015" width="4" style="162" customWidth="1"/>
    <col min="11016" max="11016" width="7.5" style="162" customWidth="1"/>
    <col min="11017" max="11017" width="1.8984375" style="162" customWidth="1"/>
    <col min="11018" max="11035" width="8.796875" style="162" customWidth="1"/>
    <col min="11036" max="11270" width="8.09765625" style="162"/>
    <col min="11271" max="11271" width="4" style="162" customWidth="1"/>
    <col min="11272" max="11272" width="7.5" style="162" customWidth="1"/>
    <col min="11273" max="11273" width="1.8984375" style="162" customWidth="1"/>
    <col min="11274" max="11291" width="8.796875" style="162" customWidth="1"/>
    <col min="11292" max="11526" width="8.09765625" style="162"/>
    <col min="11527" max="11527" width="4" style="162" customWidth="1"/>
    <col min="11528" max="11528" width="7.5" style="162" customWidth="1"/>
    <col min="11529" max="11529" width="1.8984375" style="162" customWidth="1"/>
    <col min="11530" max="11547" width="8.796875" style="162" customWidth="1"/>
    <col min="11548" max="11782" width="8.09765625" style="162"/>
    <col min="11783" max="11783" width="4" style="162" customWidth="1"/>
    <col min="11784" max="11784" width="7.5" style="162" customWidth="1"/>
    <col min="11785" max="11785" width="1.8984375" style="162" customWidth="1"/>
    <col min="11786" max="11803" width="8.796875" style="162" customWidth="1"/>
    <col min="11804" max="12038" width="8.09765625" style="162"/>
    <col min="12039" max="12039" width="4" style="162" customWidth="1"/>
    <col min="12040" max="12040" width="7.5" style="162" customWidth="1"/>
    <col min="12041" max="12041" width="1.8984375" style="162" customWidth="1"/>
    <col min="12042" max="12059" width="8.796875" style="162" customWidth="1"/>
    <col min="12060" max="12294" width="8.09765625" style="162"/>
    <col min="12295" max="12295" width="4" style="162" customWidth="1"/>
    <col min="12296" max="12296" width="7.5" style="162" customWidth="1"/>
    <col min="12297" max="12297" width="1.8984375" style="162" customWidth="1"/>
    <col min="12298" max="12315" width="8.796875" style="162" customWidth="1"/>
    <col min="12316" max="12550" width="8.09765625" style="162"/>
    <col min="12551" max="12551" width="4" style="162" customWidth="1"/>
    <col min="12552" max="12552" width="7.5" style="162" customWidth="1"/>
    <col min="12553" max="12553" width="1.8984375" style="162" customWidth="1"/>
    <col min="12554" max="12571" width="8.796875" style="162" customWidth="1"/>
    <col min="12572" max="12806" width="8.09765625" style="162"/>
    <col min="12807" max="12807" width="4" style="162" customWidth="1"/>
    <col min="12808" max="12808" width="7.5" style="162" customWidth="1"/>
    <col min="12809" max="12809" width="1.8984375" style="162" customWidth="1"/>
    <col min="12810" max="12827" width="8.796875" style="162" customWidth="1"/>
    <col min="12828" max="13062" width="8.09765625" style="162"/>
    <col min="13063" max="13063" width="4" style="162" customWidth="1"/>
    <col min="13064" max="13064" width="7.5" style="162" customWidth="1"/>
    <col min="13065" max="13065" width="1.8984375" style="162" customWidth="1"/>
    <col min="13066" max="13083" width="8.796875" style="162" customWidth="1"/>
    <col min="13084" max="13318" width="8.09765625" style="162"/>
    <col min="13319" max="13319" width="4" style="162" customWidth="1"/>
    <col min="13320" max="13320" width="7.5" style="162" customWidth="1"/>
    <col min="13321" max="13321" width="1.8984375" style="162" customWidth="1"/>
    <col min="13322" max="13339" width="8.796875" style="162" customWidth="1"/>
    <col min="13340" max="13574" width="8.09765625" style="162"/>
    <col min="13575" max="13575" width="4" style="162" customWidth="1"/>
    <col min="13576" max="13576" width="7.5" style="162" customWidth="1"/>
    <col min="13577" max="13577" width="1.8984375" style="162" customWidth="1"/>
    <col min="13578" max="13595" width="8.796875" style="162" customWidth="1"/>
    <col min="13596" max="13830" width="8.09765625" style="162"/>
    <col min="13831" max="13831" width="4" style="162" customWidth="1"/>
    <col min="13832" max="13832" width="7.5" style="162" customWidth="1"/>
    <col min="13833" max="13833" width="1.8984375" style="162" customWidth="1"/>
    <col min="13834" max="13851" width="8.796875" style="162" customWidth="1"/>
    <col min="13852" max="14086" width="8.09765625" style="162"/>
    <col min="14087" max="14087" width="4" style="162" customWidth="1"/>
    <col min="14088" max="14088" width="7.5" style="162" customWidth="1"/>
    <col min="14089" max="14089" width="1.8984375" style="162" customWidth="1"/>
    <col min="14090" max="14107" width="8.796875" style="162" customWidth="1"/>
    <col min="14108" max="14342" width="8.09765625" style="162"/>
    <col min="14343" max="14343" width="4" style="162" customWidth="1"/>
    <col min="14344" max="14344" width="7.5" style="162" customWidth="1"/>
    <col min="14345" max="14345" width="1.8984375" style="162" customWidth="1"/>
    <col min="14346" max="14363" width="8.796875" style="162" customWidth="1"/>
    <col min="14364" max="14598" width="8.09765625" style="162"/>
    <col min="14599" max="14599" width="4" style="162" customWidth="1"/>
    <col min="14600" max="14600" width="7.5" style="162" customWidth="1"/>
    <col min="14601" max="14601" width="1.8984375" style="162" customWidth="1"/>
    <col min="14602" max="14619" width="8.796875" style="162" customWidth="1"/>
    <col min="14620" max="14854" width="8.09765625" style="162"/>
    <col min="14855" max="14855" width="4" style="162" customWidth="1"/>
    <col min="14856" max="14856" width="7.5" style="162" customWidth="1"/>
    <col min="14857" max="14857" width="1.8984375" style="162" customWidth="1"/>
    <col min="14858" max="14875" width="8.796875" style="162" customWidth="1"/>
    <col min="14876" max="15110" width="8.09765625" style="162"/>
    <col min="15111" max="15111" width="4" style="162" customWidth="1"/>
    <col min="15112" max="15112" width="7.5" style="162" customWidth="1"/>
    <col min="15113" max="15113" width="1.8984375" style="162" customWidth="1"/>
    <col min="15114" max="15131" width="8.796875" style="162" customWidth="1"/>
    <col min="15132" max="15366" width="8.09765625" style="162"/>
    <col min="15367" max="15367" width="4" style="162" customWidth="1"/>
    <col min="15368" max="15368" width="7.5" style="162" customWidth="1"/>
    <col min="15369" max="15369" width="1.8984375" style="162" customWidth="1"/>
    <col min="15370" max="15387" width="8.796875" style="162" customWidth="1"/>
    <col min="15388" max="15622" width="8.09765625" style="162"/>
    <col min="15623" max="15623" width="4" style="162" customWidth="1"/>
    <col min="15624" max="15624" width="7.5" style="162" customWidth="1"/>
    <col min="15625" max="15625" width="1.8984375" style="162" customWidth="1"/>
    <col min="15626" max="15643" width="8.796875" style="162" customWidth="1"/>
    <col min="15644" max="15878" width="8.09765625" style="162"/>
    <col min="15879" max="15879" width="4" style="162" customWidth="1"/>
    <col min="15880" max="15880" width="7.5" style="162" customWidth="1"/>
    <col min="15881" max="15881" width="1.8984375" style="162" customWidth="1"/>
    <col min="15882" max="15899" width="8.796875" style="162" customWidth="1"/>
    <col min="15900" max="16134" width="8.09765625" style="162"/>
    <col min="16135" max="16135" width="4" style="162" customWidth="1"/>
    <col min="16136" max="16136" width="7.5" style="162" customWidth="1"/>
    <col min="16137" max="16137" width="1.8984375" style="162" customWidth="1"/>
    <col min="16138" max="16155" width="8.796875" style="162" customWidth="1"/>
    <col min="16156" max="16384" width="8.09765625" style="162"/>
  </cols>
  <sheetData>
    <row r="1" spans="2:30" ht="16.2">
      <c r="B1" s="575" t="s">
        <v>406</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row>
    <row r="2" spans="2:30" ht="16.8" thickBot="1">
      <c r="B2" s="576" t="s">
        <v>281</v>
      </c>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row>
    <row r="3" spans="2:30" s="163" customFormat="1" ht="19.5" customHeight="1">
      <c r="B3" s="577" t="s">
        <v>282</v>
      </c>
      <c r="C3" s="578"/>
      <c r="D3" s="221" t="s">
        <v>173</v>
      </c>
      <c r="E3" s="236"/>
      <c r="F3" s="236"/>
      <c r="G3" s="236"/>
      <c r="H3" s="236"/>
      <c r="I3" s="236"/>
      <c r="J3" s="236"/>
      <c r="K3" s="236"/>
      <c r="L3" s="236"/>
      <c r="M3" s="236"/>
      <c r="N3" s="236"/>
      <c r="O3" s="236"/>
      <c r="P3" s="236"/>
      <c r="Q3" s="236"/>
      <c r="R3" s="236"/>
      <c r="S3" s="236"/>
      <c r="T3" s="236"/>
      <c r="U3" s="236"/>
      <c r="V3" s="236"/>
      <c r="W3" s="236"/>
      <c r="X3" s="236"/>
      <c r="Y3" s="236"/>
      <c r="Z3" s="236"/>
      <c r="AA3" s="236"/>
      <c r="AB3" s="583" t="s">
        <v>283</v>
      </c>
      <c r="AC3" s="584"/>
    </row>
    <row r="4" spans="2:30" s="163" customFormat="1" ht="19.5" customHeight="1">
      <c r="B4" s="579"/>
      <c r="C4" s="580"/>
      <c r="D4" s="492" t="s">
        <v>176</v>
      </c>
      <c r="E4" s="493"/>
      <c r="F4" s="493"/>
      <c r="G4" s="493"/>
      <c r="H4" s="493"/>
      <c r="I4" s="493"/>
      <c r="J4" s="493"/>
      <c r="K4" s="493"/>
      <c r="L4" s="493"/>
      <c r="M4" s="493"/>
      <c r="N4" s="493"/>
      <c r="O4" s="493"/>
      <c r="P4" s="493"/>
      <c r="Q4" s="493"/>
      <c r="R4" s="493"/>
      <c r="S4" s="493"/>
      <c r="T4" s="493"/>
      <c r="U4" s="493"/>
      <c r="V4" s="493"/>
      <c r="W4" s="493"/>
      <c r="X4" s="493"/>
      <c r="Y4" s="493"/>
      <c r="Z4" s="494"/>
      <c r="AA4" s="495"/>
      <c r="AB4" s="585"/>
      <c r="AC4" s="586"/>
    </row>
    <row r="5" spans="2:30" s="163" customFormat="1" ht="22.5" customHeight="1">
      <c r="B5" s="579"/>
      <c r="C5" s="580"/>
      <c r="D5" s="492">
        <v>0</v>
      </c>
      <c r="E5" s="494"/>
      <c r="F5" s="493"/>
      <c r="G5" s="492">
        <v>1</v>
      </c>
      <c r="H5" s="494"/>
      <c r="I5" s="493"/>
      <c r="J5" s="492">
        <v>2</v>
      </c>
      <c r="K5" s="494"/>
      <c r="L5" s="493"/>
      <c r="M5" s="492">
        <v>3</v>
      </c>
      <c r="N5" s="494"/>
      <c r="O5" s="493"/>
      <c r="P5" s="492">
        <v>4</v>
      </c>
      <c r="Q5" s="494"/>
      <c r="R5" s="493"/>
      <c r="S5" s="492">
        <v>5</v>
      </c>
      <c r="T5" s="494"/>
      <c r="U5" s="493"/>
      <c r="V5" s="492">
        <v>6</v>
      </c>
      <c r="W5" s="494"/>
      <c r="X5" s="493"/>
      <c r="Y5" s="492">
        <v>7</v>
      </c>
      <c r="Z5" s="494"/>
      <c r="AA5" s="496"/>
      <c r="AB5" s="587"/>
      <c r="AC5" s="588"/>
    </row>
    <row r="6" spans="2:30" s="163" customFormat="1" ht="33.75" customHeight="1">
      <c r="B6" s="579"/>
      <c r="C6" s="580"/>
      <c r="D6" s="589" t="s">
        <v>284</v>
      </c>
      <c r="E6" s="590"/>
      <c r="F6" s="590"/>
      <c r="G6" s="590"/>
      <c r="H6" s="590"/>
      <c r="I6" s="590"/>
      <c r="J6" s="590"/>
      <c r="K6" s="590"/>
      <c r="L6" s="590"/>
      <c r="M6" s="590"/>
      <c r="N6" s="590"/>
      <c r="O6" s="590"/>
      <c r="P6" s="590"/>
      <c r="Q6" s="590"/>
      <c r="R6" s="590"/>
      <c r="S6" s="590"/>
      <c r="T6" s="590"/>
      <c r="U6" s="590"/>
      <c r="V6" s="590"/>
      <c r="W6" s="590"/>
      <c r="X6" s="590"/>
      <c r="Y6" s="590"/>
      <c r="Z6" s="591"/>
      <c r="AA6" s="491"/>
      <c r="AB6" s="592" t="s">
        <v>285</v>
      </c>
      <c r="AC6" s="593"/>
    </row>
    <row r="7" spans="2:30" s="163" customFormat="1" ht="22.5" customHeight="1">
      <c r="B7" s="581"/>
      <c r="C7" s="582"/>
      <c r="D7" s="164" t="s">
        <v>286</v>
      </c>
      <c r="E7" s="164" t="s">
        <v>287</v>
      </c>
      <c r="F7" s="164"/>
      <c r="G7" s="164" t="s">
        <v>286</v>
      </c>
      <c r="H7" s="164" t="s">
        <v>287</v>
      </c>
      <c r="I7" s="164"/>
      <c r="J7" s="164" t="s">
        <v>286</v>
      </c>
      <c r="K7" s="164" t="s">
        <v>287</v>
      </c>
      <c r="L7" s="164"/>
      <c r="M7" s="164" t="s">
        <v>286</v>
      </c>
      <c r="N7" s="164" t="s">
        <v>287</v>
      </c>
      <c r="O7" s="164"/>
      <c r="P7" s="164" t="s">
        <v>286</v>
      </c>
      <c r="Q7" s="164" t="s">
        <v>287</v>
      </c>
      <c r="R7" s="164"/>
      <c r="S7" s="164" t="s">
        <v>286</v>
      </c>
      <c r="T7" s="164" t="s">
        <v>287</v>
      </c>
      <c r="U7" s="164"/>
      <c r="V7" s="164" t="s">
        <v>286</v>
      </c>
      <c r="W7" s="164" t="s">
        <v>287</v>
      </c>
      <c r="X7" s="164"/>
      <c r="Y7" s="164" t="s">
        <v>286</v>
      </c>
      <c r="Z7" s="164" t="s">
        <v>287</v>
      </c>
      <c r="AA7" s="222"/>
      <c r="AB7" s="222" t="s">
        <v>286</v>
      </c>
      <c r="AC7" s="223" t="s">
        <v>287</v>
      </c>
    </row>
    <row r="8" spans="2:30" s="163" customFormat="1" ht="15.75" customHeight="1">
      <c r="B8" s="573" t="s">
        <v>288</v>
      </c>
      <c r="C8" s="574"/>
      <c r="D8" s="165" t="s">
        <v>289</v>
      </c>
      <c r="E8" s="165" t="s">
        <v>289</v>
      </c>
      <c r="F8" s="165"/>
      <c r="G8" s="165" t="s">
        <v>289</v>
      </c>
      <c r="H8" s="165" t="s">
        <v>289</v>
      </c>
      <c r="I8" s="165"/>
      <c r="J8" s="165" t="s">
        <v>289</v>
      </c>
      <c r="K8" s="165" t="s">
        <v>289</v>
      </c>
      <c r="L8" s="165"/>
      <c r="M8" s="165" t="s">
        <v>289</v>
      </c>
      <c r="N8" s="165" t="s">
        <v>289</v>
      </c>
      <c r="O8" s="165"/>
      <c r="P8" s="165" t="s">
        <v>289</v>
      </c>
      <c r="Q8" s="165" t="s">
        <v>289</v>
      </c>
      <c r="R8" s="165"/>
      <c r="S8" s="165" t="s">
        <v>289</v>
      </c>
      <c r="T8" s="165" t="s">
        <v>289</v>
      </c>
      <c r="U8" s="165"/>
      <c r="V8" s="165" t="s">
        <v>289</v>
      </c>
      <c r="W8" s="165" t="s">
        <v>289</v>
      </c>
      <c r="X8" s="165"/>
      <c r="Y8" s="165" t="s">
        <v>289</v>
      </c>
      <c r="Z8" s="165" t="s">
        <v>289</v>
      </c>
      <c r="AA8" s="165"/>
      <c r="AB8" s="165" t="s">
        <v>289</v>
      </c>
      <c r="AC8" s="166" t="s">
        <v>289</v>
      </c>
    </row>
    <row r="9" spans="2:30" s="163" customFormat="1" ht="27.9" customHeight="1">
      <c r="B9" s="224">
        <v>0</v>
      </c>
      <c r="C9" s="225"/>
      <c r="D9" s="571" t="s">
        <v>290</v>
      </c>
      <c r="E9" s="571"/>
      <c r="F9" s="509">
        <v>0</v>
      </c>
      <c r="G9" s="571" t="s">
        <v>291</v>
      </c>
      <c r="H9" s="571"/>
      <c r="I9" s="509">
        <v>0</v>
      </c>
      <c r="J9" s="571" t="s">
        <v>292</v>
      </c>
      <c r="K9" s="571"/>
      <c r="L9" s="509">
        <v>0</v>
      </c>
      <c r="M9" s="571" t="s">
        <v>293</v>
      </c>
      <c r="N9" s="571"/>
      <c r="O9" s="509">
        <v>0</v>
      </c>
      <c r="P9" s="571" t="s">
        <v>294</v>
      </c>
      <c r="Q9" s="571"/>
      <c r="R9" s="509">
        <v>0</v>
      </c>
      <c r="S9" s="571" t="s">
        <v>295</v>
      </c>
      <c r="T9" s="571"/>
      <c r="U9" s="509">
        <v>0</v>
      </c>
      <c r="V9" s="571" t="s">
        <v>296</v>
      </c>
      <c r="W9" s="571"/>
      <c r="X9" s="509">
        <v>0</v>
      </c>
      <c r="Y9" s="571" t="s">
        <v>297</v>
      </c>
      <c r="Z9" s="571"/>
      <c r="AA9" s="509">
        <v>0</v>
      </c>
      <c r="AB9" s="226"/>
      <c r="AC9" s="227"/>
      <c r="AD9" s="224">
        <v>0</v>
      </c>
    </row>
    <row r="10" spans="2:30" ht="27.9" customHeight="1">
      <c r="B10" s="228">
        <v>2.0419999999999998</v>
      </c>
      <c r="C10" s="229"/>
      <c r="D10" s="167">
        <v>68</v>
      </c>
      <c r="E10" s="167">
        <v>79</v>
      </c>
      <c r="F10" s="510">
        <v>2.0419999999999998</v>
      </c>
      <c r="G10" s="167">
        <v>94</v>
      </c>
      <c r="H10" s="167">
        <v>243</v>
      </c>
      <c r="I10" s="510">
        <v>2.0419999999999998</v>
      </c>
      <c r="J10" s="167">
        <v>133</v>
      </c>
      <c r="K10" s="167">
        <v>269</v>
      </c>
      <c r="L10" s="510">
        <v>2.0419999999999998</v>
      </c>
      <c r="M10" s="167">
        <v>171</v>
      </c>
      <c r="N10" s="167">
        <v>295</v>
      </c>
      <c r="O10" s="510">
        <v>2.0419999999999998</v>
      </c>
      <c r="P10" s="167">
        <v>210</v>
      </c>
      <c r="Q10" s="167">
        <v>300</v>
      </c>
      <c r="R10" s="510">
        <v>2.0419999999999998</v>
      </c>
      <c r="S10" s="167">
        <v>243</v>
      </c>
      <c r="T10" s="167">
        <v>300</v>
      </c>
      <c r="U10" s="510">
        <v>2.0419999999999998</v>
      </c>
      <c r="V10" s="167">
        <v>275</v>
      </c>
      <c r="W10" s="167">
        <v>333</v>
      </c>
      <c r="X10" s="510">
        <v>2.0419999999999998</v>
      </c>
      <c r="Y10" s="167">
        <v>308</v>
      </c>
      <c r="Z10" s="167">
        <v>372</v>
      </c>
      <c r="AA10" s="510">
        <v>2.0419999999999998</v>
      </c>
      <c r="AB10" s="510"/>
      <c r="AC10" s="168"/>
      <c r="AD10" s="228">
        <v>2.0419999999999998</v>
      </c>
    </row>
    <row r="11" spans="2:30" ht="27.9" customHeight="1">
      <c r="B11" s="228">
        <v>4.0839999999999996</v>
      </c>
      <c r="C11" s="229"/>
      <c r="D11" s="167">
        <v>79</v>
      </c>
      <c r="E11" s="167">
        <v>252</v>
      </c>
      <c r="F11" s="510">
        <v>4.0839999999999996</v>
      </c>
      <c r="G11" s="167">
        <v>243</v>
      </c>
      <c r="H11" s="167">
        <v>282</v>
      </c>
      <c r="I11" s="510">
        <v>4.0839999999999996</v>
      </c>
      <c r="J11" s="167">
        <v>269</v>
      </c>
      <c r="K11" s="167">
        <v>312</v>
      </c>
      <c r="L11" s="510">
        <v>4.0839999999999996</v>
      </c>
      <c r="M11" s="167">
        <v>295</v>
      </c>
      <c r="N11" s="167">
        <v>345</v>
      </c>
      <c r="O11" s="510">
        <v>4.0839999999999996</v>
      </c>
      <c r="P11" s="167">
        <v>300</v>
      </c>
      <c r="Q11" s="167">
        <v>378</v>
      </c>
      <c r="R11" s="510">
        <v>4.0839999999999996</v>
      </c>
      <c r="S11" s="167">
        <v>300</v>
      </c>
      <c r="T11" s="167">
        <v>406</v>
      </c>
      <c r="U11" s="510">
        <v>4.0839999999999996</v>
      </c>
      <c r="V11" s="167">
        <v>333</v>
      </c>
      <c r="W11" s="167">
        <v>431</v>
      </c>
      <c r="X11" s="510">
        <v>4.0839999999999996</v>
      </c>
      <c r="Y11" s="167">
        <v>372</v>
      </c>
      <c r="Z11" s="167">
        <v>456</v>
      </c>
      <c r="AA11" s="510">
        <v>4.0839999999999996</v>
      </c>
      <c r="AB11" s="167"/>
      <c r="AC11" s="168"/>
      <c r="AD11" s="228">
        <v>4.0839999999999996</v>
      </c>
    </row>
    <row r="12" spans="2:30" ht="27.9" customHeight="1">
      <c r="B12" s="228">
        <v>6.1260000000000003</v>
      </c>
      <c r="C12" s="229"/>
      <c r="D12" s="167">
        <v>252</v>
      </c>
      <c r="E12" s="167">
        <v>300</v>
      </c>
      <c r="F12" s="510">
        <v>6.1260000000000003</v>
      </c>
      <c r="G12" s="167">
        <v>282</v>
      </c>
      <c r="H12" s="167">
        <v>338</v>
      </c>
      <c r="I12" s="510">
        <v>6.1260000000000003</v>
      </c>
      <c r="J12" s="167">
        <v>312</v>
      </c>
      <c r="K12" s="167">
        <v>369</v>
      </c>
      <c r="L12" s="510">
        <v>6.1260000000000003</v>
      </c>
      <c r="M12" s="167">
        <v>345</v>
      </c>
      <c r="N12" s="167">
        <v>398</v>
      </c>
      <c r="O12" s="510">
        <v>6.1260000000000003</v>
      </c>
      <c r="P12" s="167">
        <v>378</v>
      </c>
      <c r="Q12" s="167">
        <v>424</v>
      </c>
      <c r="R12" s="510">
        <v>6.1260000000000003</v>
      </c>
      <c r="S12" s="167">
        <v>406</v>
      </c>
      <c r="T12" s="167">
        <v>450</v>
      </c>
      <c r="U12" s="510">
        <v>6.1260000000000003</v>
      </c>
      <c r="V12" s="167">
        <v>431</v>
      </c>
      <c r="W12" s="167">
        <v>476</v>
      </c>
      <c r="X12" s="510">
        <v>6.1260000000000003</v>
      </c>
      <c r="Y12" s="167">
        <v>456</v>
      </c>
      <c r="Z12" s="167">
        <v>502</v>
      </c>
      <c r="AA12" s="510">
        <v>6.1260000000000003</v>
      </c>
      <c r="AB12" s="510"/>
      <c r="AC12" s="168"/>
      <c r="AD12" s="228">
        <v>6.1260000000000003</v>
      </c>
    </row>
    <row r="13" spans="2:30" ht="10.5" customHeight="1">
      <c r="B13" s="228"/>
      <c r="C13" s="229"/>
      <c r="D13" s="167"/>
      <c r="E13" s="167"/>
      <c r="F13" s="510"/>
      <c r="G13" s="167"/>
      <c r="H13" s="167"/>
      <c r="I13" s="510"/>
      <c r="J13" s="167"/>
      <c r="K13" s="167"/>
      <c r="L13" s="510"/>
      <c r="M13" s="167"/>
      <c r="N13" s="167"/>
      <c r="O13" s="510"/>
      <c r="P13" s="167"/>
      <c r="Q13" s="167"/>
      <c r="R13" s="510"/>
      <c r="S13" s="167"/>
      <c r="T13" s="167"/>
      <c r="U13" s="510"/>
      <c r="V13" s="167"/>
      <c r="W13" s="167"/>
      <c r="X13" s="510"/>
      <c r="Y13" s="167"/>
      <c r="Z13" s="167"/>
      <c r="AA13" s="510"/>
      <c r="AB13" s="167"/>
      <c r="AC13" s="168"/>
      <c r="AD13" s="228"/>
    </row>
    <row r="14" spans="2:30" ht="27.9" customHeight="1">
      <c r="B14" s="228">
        <v>8.1679999999999993</v>
      </c>
      <c r="C14" s="229"/>
      <c r="D14" s="167">
        <v>300</v>
      </c>
      <c r="E14" s="167">
        <v>334</v>
      </c>
      <c r="F14" s="510">
        <v>8.1679999999999993</v>
      </c>
      <c r="G14" s="167">
        <v>338</v>
      </c>
      <c r="H14" s="167">
        <v>365</v>
      </c>
      <c r="I14" s="510">
        <v>8.1679999999999993</v>
      </c>
      <c r="J14" s="167">
        <v>369</v>
      </c>
      <c r="K14" s="167">
        <v>393</v>
      </c>
      <c r="L14" s="510">
        <v>8.1679999999999993</v>
      </c>
      <c r="M14" s="167">
        <v>398</v>
      </c>
      <c r="N14" s="167">
        <v>417</v>
      </c>
      <c r="O14" s="510">
        <v>8.1679999999999993</v>
      </c>
      <c r="P14" s="167">
        <v>424</v>
      </c>
      <c r="Q14" s="167">
        <v>444</v>
      </c>
      <c r="R14" s="510">
        <v>8.1679999999999993</v>
      </c>
      <c r="S14" s="167">
        <v>450</v>
      </c>
      <c r="T14" s="167">
        <v>472</v>
      </c>
      <c r="U14" s="510">
        <v>8.1679999999999993</v>
      </c>
      <c r="V14" s="167">
        <v>476</v>
      </c>
      <c r="W14" s="167">
        <v>499</v>
      </c>
      <c r="X14" s="510">
        <v>8.1679999999999993</v>
      </c>
      <c r="Y14" s="167">
        <v>502</v>
      </c>
      <c r="Z14" s="167">
        <v>523</v>
      </c>
      <c r="AA14" s="510">
        <v>8.1679999999999993</v>
      </c>
      <c r="AB14" s="167"/>
      <c r="AC14" s="168"/>
      <c r="AD14" s="228">
        <v>8.1679999999999993</v>
      </c>
    </row>
    <row r="15" spans="2:30" ht="27.9" customHeight="1">
      <c r="B15" s="228">
        <v>10.210000000000001</v>
      </c>
      <c r="C15" s="229"/>
      <c r="D15" s="167">
        <v>334</v>
      </c>
      <c r="E15" s="167">
        <v>363</v>
      </c>
      <c r="F15" s="510">
        <v>10.210000000000001</v>
      </c>
      <c r="G15" s="167">
        <v>365</v>
      </c>
      <c r="H15" s="167">
        <v>394</v>
      </c>
      <c r="I15" s="510">
        <v>10.210000000000001</v>
      </c>
      <c r="J15" s="167">
        <v>393</v>
      </c>
      <c r="K15" s="167">
        <v>420</v>
      </c>
      <c r="L15" s="510">
        <v>10.210000000000001</v>
      </c>
      <c r="M15" s="167">
        <v>417</v>
      </c>
      <c r="N15" s="167">
        <v>445</v>
      </c>
      <c r="O15" s="510">
        <v>10.210000000000001</v>
      </c>
      <c r="P15" s="167">
        <v>444</v>
      </c>
      <c r="Q15" s="167">
        <v>470</v>
      </c>
      <c r="R15" s="510">
        <v>10.210000000000001</v>
      </c>
      <c r="S15" s="167">
        <v>472</v>
      </c>
      <c r="T15" s="167">
        <v>496</v>
      </c>
      <c r="U15" s="510">
        <v>10.210000000000001</v>
      </c>
      <c r="V15" s="167">
        <v>499</v>
      </c>
      <c r="W15" s="167">
        <v>521</v>
      </c>
      <c r="X15" s="510">
        <v>10.210000000000001</v>
      </c>
      <c r="Y15" s="167">
        <v>523</v>
      </c>
      <c r="Z15" s="167">
        <v>545</v>
      </c>
      <c r="AA15" s="510">
        <v>10.210000000000001</v>
      </c>
      <c r="AB15" s="167"/>
      <c r="AC15" s="168">
        <v>222</v>
      </c>
      <c r="AD15" s="228">
        <v>10.210000000000001</v>
      </c>
    </row>
    <row r="16" spans="2:30" ht="27.9" customHeight="1">
      <c r="B16" s="228">
        <v>12.252000000000001</v>
      </c>
      <c r="C16" s="229"/>
      <c r="D16" s="167">
        <v>363</v>
      </c>
      <c r="E16" s="167">
        <v>395</v>
      </c>
      <c r="F16" s="510">
        <v>12.252000000000001</v>
      </c>
      <c r="G16" s="167">
        <v>394</v>
      </c>
      <c r="H16" s="167">
        <v>422</v>
      </c>
      <c r="I16" s="510">
        <v>12.252000000000001</v>
      </c>
      <c r="J16" s="167">
        <v>420</v>
      </c>
      <c r="K16" s="167">
        <v>450</v>
      </c>
      <c r="L16" s="510">
        <v>12.252000000000001</v>
      </c>
      <c r="M16" s="167">
        <v>445</v>
      </c>
      <c r="N16" s="167">
        <v>477</v>
      </c>
      <c r="O16" s="510">
        <v>12.252000000000001</v>
      </c>
      <c r="P16" s="167">
        <v>470</v>
      </c>
      <c r="Q16" s="167">
        <v>503</v>
      </c>
      <c r="R16" s="510">
        <v>12.252000000000001</v>
      </c>
      <c r="S16" s="167">
        <v>496</v>
      </c>
      <c r="T16" s="167">
        <v>525</v>
      </c>
      <c r="U16" s="510">
        <v>12.252000000000001</v>
      </c>
      <c r="V16" s="167">
        <v>521</v>
      </c>
      <c r="W16" s="167">
        <v>547</v>
      </c>
      <c r="X16" s="510">
        <v>12.252000000000001</v>
      </c>
      <c r="Y16" s="167">
        <v>545</v>
      </c>
      <c r="Z16" s="167">
        <v>571</v>
      </c>
      <c r="AA16" s="510">
        <v>12.252000000000001</v>
      </c>
      <c r="AB16" s="167"/>
      <c r="AC16" s="168"/>
      <c r="AD16" s="228">
        <v>12.252000000000001</v>
      </c>
    </row>
    <row r="17" spans="2:30" ht="10.5" customHeight="1">
      <c r="B17" s="228"/>
      <c r="C17" s="229"/>
      <c r="D17" s="167"/>
      <c r="E17" s="167"/>
      <c r="F17" s="510"/>
      <c r="G17" s="167"/>
      <c r="H17" s="167"/>
      <c r="I17" s="510"/>
      <c r="J17" s="167"/>
      <c r="K17" s="167"/>
      <c r="L17" s="510"/>
      <c r="M17" s="167"/>
      <c r="N17" s="167"/>
      <c r="O17" s="510"/>
      <c r="P17" s="167"/>
      <c r="Q17" s="167"/>
      <c r="R17" s="510"/>
      <c r="S17" s="167"/>
      <c r="T17" s="167"/>
      <c r="U17" s="510"/>
      <c r="V17" s="167"/>
      <c r="W17" s="167"/>
      <c r="X17" s="510"/>
      <c r="Y17" s="167"/>
      <c r="Z17" s="167"/>
      <c r="AA17" s="510"/>
      <c r="AB17" s="167"/>
      <c r="AC17" s="168"/>
      <c r="AD17" s="228"/>
    </row>
    <row r="18" spans="2:30" ht="27.9" customHeight="1">
      <c r="B18" s="228">
        <v>14.294</v>
      </c>
      <c r="C18" s="229"/>
      <c r="D18" s="167">
        <v>395</v>
      </c>
      <c r="E18" s="167">
        <v>426</v>
      </c>
      <c r="F18" s="510">
        <v>14.294</v>
      </c>
      <c r="G18" s="167">
        <v>422</v>
      </c>
      <c r="H18" s="167">
        <v>455</v>
      </c>
      <c r="I18" s="510">
        <v>14.294</v>
      </c>
      <c r="J18" s="167">
        <v>450</v>
      </c>
      <c r="K18" s="167">
        <v>484</v>
      </c>
      <c r="L18" s="510">
        <v>14.294</v>
      </c>
      <c r="M18" s="167">
        <v>477</v>
      </c>
      <c r="N18" s="167">
        <v>510</v>
      </c>
      <c r="O18" s="510">
        <v>14.294</v>
      </c>
      <c r="P18" s="167">
        <v>503</v>
      </c>
      <c r="Q18" s="167">
        <v>534</v>
      </c>
      <c r="R18" s="510">
        <v>14.294</v>
      </c>
      <c r="S18" s="167">
        <v>525</v>
      </c>
      <c r="T18" s="167">
        <v>557</v>
      </c>
      <c r="U18" s="510">
        <v>14.294</v>
      </c>
      <c r="V18" s="167">
        <v>547</v>
      </c>
      <c r="W18" s="167">
        <v>582</v>
      </c>
      <c r="X18" s="510">
        <v>14.294</v>
      </c>
      <c r="Y18" s="167">
        <v>571</v>
      </c>
      <c r="Z18" s="167">
        <v>607</v>
      </c>
      <c r="AA18" s="510">
        <v>14.294</v>
      </c>
      <c r="AB18" s="167"/>
      <c r="AC18" s="168"/>
      <c r="AD18" s="228">
        <v>14.294</v>
      </c>
    </row>
    <row r="19" spans="2:30" ht="27.9" customHeight="1">
      <c r="B19" s="228">
        <v>16.335999999999999</v>
      </c>
      <c r="C19" s="229"/>
      <c r="D19" s="167">
        <v>426</v>
      </c>
      <c r="E19" s="167">
        <v>520</v>
      </c>
      <c r="F19" s="510">
        <v>16.335999999999999</v>
      </c>
      <c r="G19" s="167">
        <v>455</v>
      </c>
      <c r="H19" s="167">
        <v>520</v>
      </c>
      <c r="I19" s="510">
        <v>16.335999999999999</v>
      </c>
      <c r="J19" s="167">
        <v>484</v>
      </c>
      <c r="K19" s="167">
        <v>520</v>
      </c>
      <c r="L19" s="510">
        <v>16.335999999999999</v>
      </c>
      <c r="M19" s="167">
        <v>510</v>
      </c>
      <c r="N19" s="167">
        <v>544</v>
      </c>
      <c r="O19" s="510">
        <v>16.335999999999999</v>
      </c>
      <c r="P19" s="167">
        <v>534</v>
      </c>
      <c r="Q19" s="167">
        <v>570</v>
      </c>
      <c r="R19" s="510">
        <v>16.335999999999999</v>
      </c>
      <c r="S19" s="167">
        <v>557</v>
      </c>
      <c r="T19" s="167">
        <v>597</v>
      </c>
      <c r="U19" s="510">
        <v>16.335999999999999</v>
      </c>
      <c r="V19" s="167">
        <v>582</v>
      </c>
      <c r="W19" s="167">
        <v>623</v>
      </c>
      <c r="X19" s="510">
        <v>16.335999999999999</v>
      </c>
      <c r="Y19" s="167">
        <v>607</v>
      </c>
      <c r="Z19" s="167">
        <v>650</v>
      </c>
      <c r="AA19" s="510">
        <v>16.335999999999999</v>
      </c>
      <c r="AB19" s="167"/>
      <c r="AC19" s="168"/>
      <c r="AD19" s="228">
        <v>16.335999999999999</v>
      </c>
    </row>
    <row r="20" spans="2:30" ht="27.9" customHeight="1">
      <c r="B20" s="228">
        <v>18.378</v>
      </c>
      <c r="C20" s="229"/>
      <c r="D20" s="167">
        <v>520</v>
      </c>
      <c r="E20" s="167">
        <v>601</v>
      </c>
      <c r="F20" s="510">
        <v>18.378</v>
      </c>
      <c r="G20" s="167">
        <v>520</v>
      </c>
      <c r="H20" s="167">
        <v>617</v>
      </c>
      <c r="I20" s="510">
        <v>18.378</v>
      </c>
      <c r="J20" s="167">
        <v>520</v>
      </c>
      <c r="K20" s="167">
        <v>632</v>
      </c>
      <c r="L20" s="510">
        <v>18.378</v>
      </c>
      <c r="M20" s="167">
        <v>544</v>
      </c>
      <c r="N20" s="167">
        <v>647</v>
      </c>
      <c r="O20" s="510">
        <v>18.378</v>
      </c>
      <c r="P20" s="167">
        <v>570</v>
      </c>
      <c r="Q20" s="167">
        <v>662</v>
      </c>
      <c r="R20" s="510">
        <v>18.378</v>
      </c>
      <c r="S20" s="167">
        <v>597</v>
      </c>
      <c r="T20" s="167">
        <v>677</v>
      </c>
      <c r="U20" s="510">
        <v>18.378</v>
      </c>
      <c r="V20" s="167">
        <v>623</v>
      </c>
      <c r="W20" s="167">
        <v>693</v>
      </c>
      <c r="X20" s="510">
        <v>18.378</v>
      </c>
      <c r="Y20" s="167">
        <v>650</v>
      </c>
      <c r="Z20" s="167">
        <v>708</v>
      </c>
      <c r="AA20" s="510">
        <v>18.378</v>
      </c>
      <c r="AB20" s="167"/>
      <c r="AC20" s="168"/>
      <c r="AD20" s="228">
        <v>18.378</v>
      </c>
    </row>
    <row r="21" spans="2:30" ht="10.5" customHeight="1">
      <c r="B21" s="228"/>
      <c r="C21" s="229"/>
      <c r="D21" s="167"/>
      <c r="E21" s="167"/>
      <c r="F21" s="510"/>
      <c r="G21" s="167"/>
      <c r="H21" s="167"/>
      <c r="I21" s="510"/>
      <c r="J21" s="167"/>
      <c r="K21" s="167"/>
      <c r="L21" s="510"/>
      <c r="M21" s="167"/>
      <c r="N21" s="167"/>
      <c r="O21" s="510"/>
      <c r="P21" s="167"/>
      <c r="Q21" s="167"/>
      <c r="R21" s="510"/>
      <c r="S21" s="167"/>
      <c r="T21" s="167"/>
      <c r="U21" s="510"/>
      <c r="V21" s="167"/>
      <c r="W21" s="167"/>
      <c r="X21" s="510"/>
      <c r="Y21" s="167"/>
      <c r="Z21" s="167"/>
      <c r="AA21" s="510"/>
      <c r="AB21" s="167"/>
      <c r="AC21" s="168"/>
      <c r="AD21" s="228"/>
    </row>
    <row r="22" spans="2:30" ht="27.9" customHeight="1">
      <c r="B22" s="228">
        <v>20.420000000000002</v>
      </c>
      <c r="C22" s="229"/>
      <c r="D22" s="167">
        <v>601</v>
      </c>
      <c r="E22" s="167">
        <v>678</v>
      </c>
      <c r="F22" s="510">
        <v>20.420000000000002</v>
      </c>
      <c r="G22" s="167">
        <v>617</v>
      </c>
      <c r="H22" s="167">
        <v>699</v>
      </c>
      <c r="I22" s="510">
        <v>20.420000000000002</v>
      </c>
      <c r="J22" s="167">
        <v>632</v>
      </c>
      <c r="K22" s="167">
        <v>721</v>
      </c>
      <c r="L22" s="510">
        <v>20.420000000000002</v>
      </c>
      <c r="M22" s="167">
        <v>647</v>
      </c>
      <c r="N22" s="167">
        <v>745</v>
      </c>
      <c r="O22" s="510">
        <v>20.420000000000002</v>
      </c>
      <c r="P22" s="167">
        <v>662</v>
      </c>
      <c r="Q22" s="167">
        <v>768</v>
      </c>
      <c r="R22" s="510">
        <v>20.420000000000002</v>
      </c>
      <c r="S22" s="167">
        <v>677</v>
      </c>
      <c r="T22" s="167">
        <v>792</v>
      </c>
      <c r="U22" s="510">
        <v>20.420000000000002</v>
      </c>
      <c r="V22" s="167">
        <v>693</v>
      </c>
      <c r="W22" s="167">
        <v>815</v>
      </c>
      <c r="X22" s="510">
        <v>20.420000000000002</v>
      </c>
      <c r="Y22" s="167">
        <v>708</v>
      </c>
      <c r="Z22" s="167">
        <v>838</v>
      </c>
      <c r="AA22" s="510">
        <v>20.420000000000002</v>
      </c>
      <c r="AB22" s="167"/>
      <c r="AC22" s="168">
        <v>293</v>
      </c>
      <c r="AD22" s="228">
        <v>20.420000000000002</v>
      </c>
    </row>
    <row r="23" spans="2:30" ht="27.9" customHeight="1">
      <c r="B23" s="228">
        <v>22.462</v>
      </c>
      <c r="C23" s="229"/>
      <c r="D23" s="167">
        <v>678</v>
      </c>
      <c r="E23" s="167">
        <v>708</v>
      </c>
      <c r="F23" s="510">
        <v>22.462</v>
      </c>
      <c r="G23" s="167">
        <v>699</v>
      </c>
      <c r="H23" s="167">
        <v>733</v>
      </c>
      <c r="I23" s="510">
        <v>22.462</v>
      </c>
      <c r="J23" s="167">
        <v>721</v>
      </c>
      <c r="K23" s="167">
        <v>757</v>
      </c>
      <c r="L23" s="510">
        <v>22.462</v>
      </c>
      <c r="M23" s="167">
        <v>745</v>
      </c>
      <c r="N23" s="167">
        <v>782</v>
      </c>
      <c r="O23" s="510">
        <v>22.462</v>
      </c>
      <c r="P23" s="167">
        <v>768</v>
      </c>
      <c r="Q23" s="167">
        <v>806</v>
      </c>
      <c r="R23" s="510">
        <v>22.462</v>
      </c>
      <c r="S23" s="167">
        <v>792</v>
      </c>
      <c r="T23" s="167">
        <v>831</v>
      </c>
      <c r="U23" s="510">
        <v>22.462</v>
      </c>
      <c r="V23" s="167">
        <v>815</v>
      </c>
      <c r="W23" s="167">
        <v>856</v>
      </c>
      <c r="X23" s="510">
        <v>22.462</v>
      </c>
      <c r="Y23" s="167">
        <v>838</v>
      </c>
      <c r="Z23" s="167">
        <v>880</v>
      </c>
      <c r="AA23" s="510">
        <v>22.462</v>
      </c>
      <c r="AB23" s="167"/>
      <c r="AC23" s="168"/>
      <c r="AD23" s="228">
        <v>22.462</v>
      </c>
    </row>
    <row r="24" spans="2:30" ht="27.9" customHeight="1">
      <c r="B24" s="228">
        <v>24.504000000000001</v>
      </c>
      <c r="C24" s="229"/>
      <c r="D24" s="167">
        <v>708</v>
      </c>
      <c r="E24" s="167">
        <v>745</v>
      </c>
      <c r="F24" s="510">
        <v>24.504000000000001</v>
      </c>
      <c r="G24" s="167">
        <v>733</v>
      </c>
      <c r="H24" s="167">
        <v>771</v>
      </c>
      <c r="I24" s="510">
        <v>24.504000000000001</v>
      </c>
      <c r="J24" s="167">
        <v>757</v>
      </c>
      <c r="K24" s="167">
        <v>797</v>
      </c>
      <c r="L24" s="510">
        <v>24.504000000000001</v>
      </c>
      <c r="M24" s="167">
        <v>782</v>
      </c>
      <c r="N24" s="167">
        <v>823</v>
      </c>
      <c r="O24" s="510">
        <v>24.504000000000001</v>
      </c>
      <c r="P24" s="167">
        <v>806</v>
      </c>
      <c r="Q24" s="167">
        <v>849</v>
      </c>
      <c r="R24" s="510">
        <v>24.504000000000001</v>
      </c>
      <c r="S24" s="167">
        <v>831</v>
      </c>
      <c r="T24" s="167">
        <v>875</v>
      </c>
      <c r="U24" s="510">
        <v>24.504000000000001</v>
      </c>
      <c r="V24" s="167">
        <v>856</v>
      </c>
      <c r="W24" s="167">
        <v>900</v>
      </c>
      <c r="X24" s="510">
        <v>24.504000000000001</v>
      </c>
      <c r="Y24" s="167">
        <v>880</v>
      </c>
      <c r="Z24" s="167">
        <v>926</v>
      </c>
      <c r="AA24" s="510">
        <v>24.504000000000001</v>
      </c>
      <c r="AB24" s="167"/>
      <c r="AC24" s="168"/>
      <c r="AD24" s="228">
        <v>24.504000000000001</v>
      </c>
    </row>
    <row r="25" spans="2:30" ht="10.5" customHeight="1">
      <c r="B25" s="228"/>
      <c r="C25" s="229"/>
      <c r="D25" s="167"/>
      <c r="E25" s="167"/>
      <c r="F25" s="510"/>
      <c r="G25" s="167"/>
      <c r="H25" s="167"/>
      <c r="I25" s="510"/>
      <c r="J25" s="167"/>
      <c r="K25" s="167"/>
      <c r="L25" s="510"/>
      <c r="M25" s="167"/>
      <c r="N25" s="167"/>
      <c r="O25" s="510"/>
      <c r="P25" s="167"/>
      <c r="Q25" s="167"/>
      <c r="R25" s="510"/>
      <c r="S25" s="167"/>
      <c r="T25" s="167"/>
      <c r="U25" s="510"/>
      <c r="V25" s="167"/>
      <c r="W25" s="167"/>
      <c r="X25" s="510"/>
      <c r="Y25" s="167"/>
      <c r="Z25" s="167"/>
      <c r="AA25" s="510"/>
      <c r="AB25" s="167"/>
      <c r="AC25" s="168"/>
      <c r="AD25" s="228"/>
    </row>
    <row r="26" spans="2:30" ht="27.9" customHeight="1">
      <c r="B26" s="228">
        <v>26.545999999999999</v>
      </c>
      <c r="C26" s="229"/>
      <c r="D26" s="167">
        <v>745</v>
      </c>
      <c r="E26" s="167">
        <v>788</v>
      </c>
      <c r="F26" s="510">
        <v>26.545999999999999</v>
      </c>
      <c r="G26" s="167">
        <v>771</v>
      </c>
      <c r="H26" s="167">
        <v>814</v>
      </c>
      <c r="I26" s="510">
        <v>26.545999999999999</v>
      </c>
      <c r="J26" s="167">
        <v>797</v>
      </c>
      <c r="K26" s="167">
        <v>841</v>
      </c>
      <c r="L26" s="510">
        <v>26.545999999999999</v>
      </c>
      <c r="M26" s="167">
        <v>823</v>
      </c>
      <c r="N26" s="167">
        <v>868</v>
      </c>
      <c r="O26" s="510">
        <v>26.545999999999999</v>
      </c>
      <c r="P26" s="167">
        <v>849</v>
      </c>
      <c r="Q26" s="167">
        <v>896</v>
      </c>
      <c r="R26" s="510">
        <v>26.545999999999999</v>
      </c>
      <c r="S26" s="167">
        <v>875</v>
      </c>
      <c r="T26" s="167">
        <v>923</v>
      </c>
      <c r="U26" s="510">
        <v>26.545999999999999</v>
      </c>
      <c r="V26" s="167">
        <v>900</v>
      </c>
      <c r="W26" s="167">
        <v>950</v>
      </c>
      <c r="X26" s="510">
        <v>26.545999999999999</v>
      </c>
      <c r="Y26" s="167">
        <v>926</v>
      </c>
      <c r="Z26" s="167">
        <v>978</v>
      </c>
      <c r="AA26" s="510">
        <v>26.545999999999999</v>
      </c>
      <c r="AB26" s="167"/>
      <c r="AC26" s="168"/>
      <c r="AD26" s="228">
        <v>26.545999999999999</v>
      </c>
    </row>
    <row r="27" spans="2:30" ht="27.9" customHeight="1">
      <c r="B27" s="228">
        <v>28.588000000000001</v>
      </c>
      <c r="C27" s="229"/>
      <c r="D27" s="167">
        <v>788</v>
      </c>
      <c r="E27" s="167">
        <v>846</v>
      </c>
      <c r="F27" s="510">
        <v>28.588000000000001</v>
      </c>
      <c r="G27" s="167">
        <v>814</v>
      </c>
      <c r="H27" s="167">
        <v>874</v>
      </c>
      <c r="I27" s="510">
        <v>28.588000000000001</v>
      </c>
      <c r="J27" s="167">
        <v>841</v>
      </c>
      <c r="K27" s="167">
        <v>902</v>
      </c>
      <c r="L27" s="510">
        <v>28.588000000000001</v>
      </c>
      <c r="M27" s="167">
        <v>868</v>
      </c>
      <c r="N27" s="167">
        <v>931</v>
      </c>
      <c r="O27" s="510">
        <v>28.588000000000001</v>
      </c>
      <c r="P27" s="167">
        <v>896</v>
      </c>
      <c r="Q27" s="167">
        <v>959</v>
      </c>
      <c r="R27" s="510">
        <v>28.588000000000001</v>
      </c>
      <c r="S27" s="167">
        <v>923</v>
      </c>
      <c r="T27" s="167">
        <v>987</v>
      </c>
      <c r="U27" s="510">
        <v>28.588000000000001</v>
      </c>
      <c r="V27" s="167">
        <v>950</v>
      </c>
      <c r="W27" s="167">
        <v>1015</v>
      </c>
      <c r="X27" s="510">
        <v>28.588000000000001</v>
      </c>
      <c r="Y27" s="167">
        <v>978</v>
      </c>
      <c r="Z27" s="167">
        <v>1043</v>
      </c>
      <c r="AA27" s="510">
        <v>28.588000000000001</v>
      </c>
      <c r="AB27" s="167"/>
      <c r="AC27" s="168"/>
      <c r="AD27" s="228">
        <v>28.588000000000001</v>
      </c>
    </row>
    <row r="28" spans="2:30" ht="27.9" customHeight="1">
      <c r="B28" s="228">
        <v>30.63</v>
      </c>
      <c r="C28" s="229"/>
      <c r="D28" s="167">
        <v>846</v>
      </c>
      <c r="E28" s="167">
        <v>914</v>
      </c>
      <c r="F28" s="510">
        <v>30.63</v>
      </c>
      <c r="G28" s="167">
        <v>874</v>
      </c>
      <c r="H28" s="167">
        <v>944</v>
      </c>
      <c r="I28" s="510">
        <v>30.63</v>
      </c>
      <c r="J28" s="167">
        <v>902</v>
      </c>
      <c r="K28" s="167">
        <v>975</v>
      </c>
      <c r="L28" s="510">
        <v>30.63</v>
      </c>
      <c r="M28" s="167">
        <v>931</v>
      </c>
      <c r="N28" s="167">
        <v>1005</v>
      </c>
      <c r="O28" s="510">
        <v>30.63</v>
      </c>
      <c r="P28" s="167">
        <v>959</v>
      </c>
      <c r="Q28" s="167">
        <v>1036</v>
      </c>
      <c r="R28" s="510">
        <v>30.63</v>
      </c>
      <c r="S28" s="167">
        <v>987</v>
      </c>
      <c r="T28" s="167">
        <v>1066</v>
      </c>
      <c r="U28" s="510">
        <v>30.63</v>
      </c>
      <c r="V28" s="167">
        <v>1015</v>
      </c>
      <c r="W28" s="167">
        <v>1096</v>
      </c>
      <c r="X28" s="510">
        <v>30.63</v>
      </c>
      <c r="Y28" s="167">
        <v>1043</v>
      </c>
      <c r="Z28" s="167">
        <v>1127</v>
      </c>
      <c r="AA28" s="510">
        <v>30.63</v>
      </c>
      <c r="AB28" s="167"/>
      <c r="AC28" s="168">
        <v>524</v>
      </c>
      <c r="AD28" s="228">
        <v>30.63</v>
      </c>
    </row>
    <row r="29" spans="2:30" ht="10.5" customHeight="1">
      <c r="B29" s="228"/>
      <c r="C29" s="229"/>
      <c r="D29" s="167"/>
      <c r="E29" s="167"/>
      <c r="F29" s="510"/>
      <c r="G29" s="167"/>
      <c r="H29" s="167"/>
      <c r="I29" s="510"/>
      <c r="J29" s="167"/>
      <c r="K29" s="167"/>
      <c r="L29" s="510"/>
      <c r="M29" s="167"/>
      <c r="N29" s="167"/>
      <c r="O29" s="510"/>
      <c r="P29" s="167"/>
      <c r="Q29" s="167"/>
      <c r="R29" s="510"/>
      <c r="S29" s="167"/>
      <c r="T29" s="167"/>
      <c r="U29" s="510"/>
      <c r="V29" s="167"/>
      <c r="W29" s="167"/>
      <c r="X29" s="510"/>
      <c r="Y29" s="167"/>
      <c r="Z29" s="167"/>
      <c r="AA29" s="510"/>
      <c r="AB29" s="167"/>
      <c r="AC29" s="168"/>
      <c r="AD29" s="228"/>
    </row>
    <row r="30" spans="2:30" ht="27.9" customHeight="1">
      <c r="B30" s="228">
        <v>32.671999999999997</v>
      </c>
      <c r="C30" s="229"/>
      <c r="D30" s="167">
        <v>914</v>
      </c>
      <c r="E30" s="167">
        <v>1312</v>
      </c>
      <c r="F30" s="510">
        <v>32.671999999999997</v>
      </c>
      <c r="G30" s="167">
        <v>944</v>
      </c>
      <c r="H30" s="167">
        <v>1336</v>
      </c>
      <c r="I30" s="510">
        <v>32.671999999999997</v>
      </c>
      <c r="J30" s="167">
        <v>975</v>
      </c>
      <c r="K30" s="167">
        <v>1360</v>
      </c>
      <c r="L30" s="510">
        <v>32.671999999999997</v>
      </c>
      <c r="M30" s="167">
        <v>1005</v>
      </c>
      <c r="N30" s="167">
        <v>1385</v>
      </c>
      <c r="O30" s="510">
        <v>32.671999999999997</v>
      </c>
      <c r="P30" s="167">
        <v>1036</v>
      </c>
      <c r="Q30" s="167">
        <v>1409</v>
      </c>
      <c r="R30" s="510">
        <v>32.671999999999997</v>
      </c>
      <c r="S30" s="167">
        <v>1066</v>
      </c>
      <c r="T30" s="167">
        <v>1434</v>
      </c>
      <c r="U30" s="510">
        <v>32.671999999999997</v>
      </c>
      <c r="V30" s="167">
        <v>1096</v>
      </c>
      <c r="W30" s="167">
        <v>1458</v>
      </c>
      <c r="X30" s="510">
        <v>32.671999999999997</v>
      </c>
      <c r="Y30" s="167">
        <v>1127</v>
      </c>
      <c r="Z30" s="167">
        <v>1482</v>
      </c>
      <c r="AA30" s="510">
        <v>32.671999999999997</v>
      </c>
      <c r="AB30" s="167"/>
      <c r="AC30" s="168"/>
      <c r="AD30" s="228">
        <v>32.671999999999997</v>
      </c>
    </row>
    <row r="31" spans="2:30" ht="27.9" customHeight="1">
      <c r="B31" s="228">
        <v>35.734999999999999</v>
      </c>
      <c r="C31" s="229"/>
      <c r="D31" s="167">
        <v>1312</v>
      </c>
      <c r="E31" s="167">
        <v>1521</v>
      </c>
      <c r="F31" s="510">
        <v>35.734999999999999</v>
      </c>
      <c r="G31" s="167">
        <v>1336</v>
      </c>
      <c r="H31" s="167">
        <v>1526</v>
      </c>
      <c r="I31" s="510">
        <v>35.734999999999999</v>
      </c>
      <c r="J31" s="167">
        <v>1360</v>
      </c>
      <c r="K31" s="167">
        <v>1526</v>
      </c>
      <c r="L31" s="510">
        <v>35.734999999999999</v>
      </c>
      <c r="M31" s="167">
        <v>1385</v>
      </c>
      <c r="N31" s="167">
        <v>1538</v>
      </c>
      <c r="O31" s="510">
        <v>35.734999999999999</v>
      </c>
      <c r="P31" s="167">
        <v>1409</v>
      </c>
      <c r="Q31" s="167">
        <v>1555</v>
      </c>
      <c r="R31" s="510">
        <v>35.734999999999999</v>
      </c>
      <c r="S31" s="167">
        <v>1434</v>
      </c>
      <c r="T31" s="167">
        <v>1555</v>
      </c>
      <c r="U31" s="510">
        <v>35.734999999999999</v>
      </c>
      <c r="V31" s="167">
        <v>1458</v>
      </c>
      <c r="W31" s="167">
        <v>1555</v>
      </c>
      <c r="X31" s="510">
        <v>35.734999999999999</v>
      </c>
      <c r="Y31" s="167">
        <v>1482</v>
      </c>
      <c r="Z31" s="167">
        <v>1583</v>
      </c>
      <c r="AA31" s="510">
        <v>35.734999999999999</v>
      </c>
      <c r="AB31" s="167"/>
      <c r="AC31" s="168"/>
      <c r="AD31" s="228">
        <v>35.734999999999999</v>
      </c>
    </row>
    <row r="32" spans="2:30" ht="27.9" customHeight="1">
      <c r="B32" s="228">
        <v>38.798000000000002</v>
      </c>
      <c r="C32" s="229"/>
      <c r="D32" s="167">
        <v>1521</v>
      </c>
      <c r="E32" s="167">
        <v>2621</v>
      </c>
      <c r="F32" s="510">
        <v>38.798000000000002</v>
      </c>
      <c r="G32" s="167">
        <v>1526</v>
      </c>
      <c r="H32" s="167">
        <v>2645</v>
      </c>
      <c r="I32" s="510">
        <v>38.798000000000002</v>
      </c>
      <c r="J32" s="167">
        <v>1526</v>
      </c>
      <c r="K32" s="167">
        <v>2669</v>
      </c>
      <c r="L32" s="510">
        <v>38.798000000000002</v>
      </c>
      <c r="M32" s="167">
        <v>1538</v>
      </c>
      <c r="N32" s="167">
        <v>2693</v>
      </c>
      <c r="O32" s="510">
        <v>38.798000000000002</v>
      </c>
      <c r="P32" s="167">
        <v>1555</v>
      </c>
      <c r="Q32" s="167">
        <v>2716</v>
      </c>
      <c r="R32" s="510">
        <v>38.798000000000002</v>
      </c>
      <c r="S32" s="167">
        <v>1555</v>
      </c>
      <c r="T32" s="167">
        <v>2740</v>
      </c>
      <c r="U32" s="510">
        <v>38.798000000000002</v>
      </c>
      <c r="V32" s="167">
        <v>1555</v>
      </c>
      <c r="W32" s="167">
        <v>2764</v>
      </c>
      <c r="X32" s="510">
        <v>38.798000000000002</v>
      </c>
      <c r="Y32" s="167">
        <v>1583</v>
      </c>
      <c r="Z32" s="167">
        <v>2788</v>
      </c>
      <c r="AA32" s="510">
        <v>38.798000000000002</v>
      </c>
      <c r="AB32" s="167"/>
      <c r="AC32" s="168">
        <v>1118</v>
      </c>
      <c r="AD32" s="228">
        <v>38.798000000000002</v>
      </c>
    </row>
    <row r="33" spans="2:30" ht="10.5" customHeight="1">
      <c r="B33" s="228"/>
      <c r="C33" s="229"/>
      <c r="D33" s="167"/>
      <c r="E33" s="167"/>
      <c r="F33" s="510"/>
      <c r="G33" s="167"/>
      <c r="H33" s="167"/>
      <c r="I33" s="510"/>
      <c r="J33" s="167"/>
      <c r="K33" s="167"/>
      <c r="L33" s="510"/>
      <c r="M33" s="167"/>
      <c r="N33" s="167"/>
      <c r="O33" s="510"/>
      <c r="P33" s="167"/>
      <c r="Q33" s="167"/>
      <c r="R33" s="510"/>
      <c r="S33" s="167"/>
      <c r="T33" s="167"/>
      <c r="U33" s="510"/>
      <c r="V33" s="167"/>
      <c r="W33" s="167"/>
      <c r="X33" s="510"/>
      <c r="Y33" s="167"/>
      <c r="Z33" s="167"/>
      <c r="AA33" s="510"/>
      <c r="AB33" s="167"/>
      <c r="AC33" s="168"/>
      <c r="AD33" s="228"/>
    </row>
    <row r="34" spans="2:30" ht="27.9" customHeight="1">
      <c r="B34" s="228">
        <v>41.860999999999997</v>
      </c>
      <c r="C34" s="229"/>
      <c r="D34" s="167">
        <v>2621</v>
      </c>
      <c r="E34" s="167">
        <v>3495</v>
      </c>
      <c r="F34" s="510">
        <v>41.860999999999997</v>
      </c>
      <c r="G34" s="167">
        <v>2645</v>
      </c>
      <c r="H34" s="167">
        <v>3527</v>
      </c>
      <c r="I34" s="510">
        <v>41.860999999999997</v>
      </c>
      <c r="J34" s="167">
        <v>2669</v>
      </c>
      <c r="K34" s="167">
        <v>3559</v>
      </c>
      <c r="L34" s="510">
        <v>41.860999999999997</v>
      </c>
      <c r="M34" s="167">
        <v>2693</v>
      </c>
      <c r="N34" s="167">
        <v>3590</v>
      </c>
      <c r="O34" s="510">
        <v>41.860999999999997</v>
      </c>
      <c r="P34" s="167">
        <v>2716</v>
      </c>
      <c r="Q34" s="167">
        <v>3622</v>
      </c>
      <c r="R34" s="510">
        <v>41.860999999999997</v>
      </c>
      <c r="S34" s="167">
        <v>2740</v>
      </c>
      <c r="T34" s="167">
        <v>3654</v>
      </c>
      <c r="U34" s="510">
        <v>41.860999999999997</v>
      </c>
      <c r="V34" s="167">
        <v>2764</v>
      </c>
      <c r="W34" s="167">
        <v>3685</v>
      </c>
      <c r="X34" s="510">
        <v>41.860999999999997</v>
      </c>
      <c r="Y34" s="167">
        <v>2788</v>
      </c>
      <c r="Z34" s="167">
        <v>3717</v>
      </c>
      <c r="AA34" s="510">
        <v>41.860999999999997</v>
      </c>
      <c r="AB34" s="167"/>
      <c r="AC34" s="168"/>
      <c r="AD34" s="228">
        <v>41.860999999999997</v>
      </c>
    </row>
    <row r="35" spans="2:30" ht="10.5" customHeight="1">
      <c r="B35" s="228"/>
      <c r="C35" s="229"/>
      <c r="D35" s="167"/>
      <c r="E35" s="167"/>
      <c r="F35" s="510"/>
      <c r="G35" s="167"/>
      <c r="H35" s="167"/>
      <c r="I35" s="167"/>
      <c r="J35" s="167"/>
      <c r="K35" s="167"/>
      <c r="L35" s="167"/>
      <c r="M35" s="167"/>
      <c r="N35" s="167"/>
      <c r="O35" s="167"/>
      <c r="P35" s="167"/>
      <c r="Q35" s="167"/>
      <c r="R35" s="167"/>
      <c r="S35" s="167"/>
      <c r="T35" s="167"/>
      <c r="U35" s="167"/>
      <c r="V35" s="167"/>
      <c r="W35" s="167"/>
      <c r="X35" s="167"/>
      <c r="Y35" s="167"/>
      <c r="Z35" s="167"/>
      <c r="AA35" s="167"/>
      <c r="AB35" s="167"/>
      <c r="AC35" s="168"/>
    </row>
    <row r="36" spans="2:30" ht="27.9" customHeight="1" thickBot="1">
      <c r="B36" s="230">
        <v>45.945</v>
      </c>
      <c r="C36" s="231"/>
      <c r="D36" s="511">
        <v>3495</v>
      </c>
      <c r="E36" s="511" t="s">
        <v>298</v>
      </c>
      <c r="F36" s="512">
        <v>45.945</v>
      </c>
      <c r="G36" s="511">
        <v>3527</v>
      </c>
      <c r="H36" s="511" t="s">
        <v>298</v>
      </c>
      <c r="I36" s="511"/>
      <c r="J36" s="511">
        <v>3559</v>
      </c>
      <c r="K36" s="511" t="s">
        <v>298</v>
      </c>
      <c r="L36" s="511"/>
      <c r="M36" s="511">
        <v>3590</v>
      </c>
      <c r="N36" s="511" t="s">
        <v>298</v>
      </c>
      <c r="O36" s="511"/>
      <c r="P36" s="511">
        <v>3622</v>
      </c>
      <c r="Q36" s="511" t="s">
        <v>298</v>
      </c>
      <c r="R36" s="511"/>
      <c r="S36" s="511">
        <v>3654</v>
      </c>
      <c r="T36" s="511" t="s">
        <v>298</v>
      </c>
      <c r="U36" s="511"/>
      <c r="V36" s="511">
        <v>3685</v>
      </c>
      <c r="W36" s="511" t="s">
        <v>298</v>
      </c>
      <c r="X36" s="511"/>
      <c r="Y36" s="511">
        <v>3717</v>
      </c>
      <c r="Z36" s="511" t="s">
        <v>298</v>
      </c>
      <c r="AA36" s="511"/>
      <c r="AB36" s="511">
        <v>1118</v>
      </c>
      <c r="AC36" s="513" t="s">
        <v>298</v>
      </c>
    </row>
    <row r="37" spans="2:30">
      <c r="B37" s="572" t="s">
        <v>234</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232"/>
    </row>
    <row r="38" spans="2:30">
      <c r="B38" s="169" t="s">
        <v>235</v>
      </c>
      <c r="C38" s="169"/>
      <c r="D38" s="169"/>
      <c r="E38" s="169"/>
      <c r="F38" s="490"/>
      <c r="G38" s="169"/>
      <c r="H38" s="169"/>
      <c r="I38" s="490"/>
      <c r="J38" s="169"/>
      <c r="K38" s="169"/>
      <c r="L38" s="490"/>
      <c r="M38" s="169"/>
      <c r="N38" s="169"/>
      <c r="O38" s="490"/>
      <c r="P38" s="169"/>
      <c r="Q38" s="169"/>
      <c r="R38" s="490"/>
      <c r="S38" s="169"/>
      <c r="T38" s="169"/>
      <c r="U38" s="490"/>
      <c r="V38" s="169"/>
      <c r="W38" s="169"/>
      <c r="X38" s="490"/>
      <c r="Y38" s="169"/>
      <c r="Z38" s="169"/>
      <c r="AA38" s="490"/>
      <c r="AB38" s="169"/>
      <c r="AC38" s="233"/>
    </row>
    <row r="39" spans="2:30">
      <c r="B39" s="169" t="s">
        <v>299</v>
      </c>
      <c r="C39" s="169"/>
      <c r="D39" s="169"/>
      <c r="E39" s="169"/>
      <c r="F39" s="490"/>
      <c r="G39" s="169"/>
      <c r="H39" s="169"/>
      <c r="I39" s="490"/>
      <c r="J39" s="169"/>
      <c r="K39" s="169"/>
      <c r="L39" s="490"/>
      <c r="M39" s="169"/>
      <c r="N39" s="169"/>
      <c r="O39" s="490"/>
      <c r="P39" s="169"/>
      <c r="Q39" s="169"/>
      <c r="R39" s="490"/>
      <c r="S39" s="169"/>
      <c r="T39" s="169"/>
      <c r="U39" s="490"/>
      <c r="V39" s="169"/>
      <c r="W39" s="169"/>
      <c r="X39" s="490"/>
      <c r="Y39" s="169"/>
      <c r="Z39" s="169"/>
      <c r="AA39" s="490"/>
      <c r="AB39" s="169"/>
      <c r="AC39" s="233"/>
    </row>
    <row r="40" spans="2:30">
      <c r="B40" s="567" t="s">
        <v>300</v>
      </c>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233"/>
    </row>
    <row r="41" spans="2:30">
      <c r="B41" s="567" t="s">
        <v>301</v>
      </c>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233"/>
    </row>
    <row r="42" spans="2:30">
      <c r="B42" s="567" t="s">
        <v>302</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233"/>
    </row>
    <row r="43" spans="2:30" ht="18">
      <c r="B43" s="567" t="s">
        <v>303</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9"/>
    </row>
    <row r="44" spans="2:30">
      <c r="B44" s="567" t="s">
        <v>304</v>
      </c>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233"/>
    </row>
    <row r="45" spans="2:30">
      <c r="B45" s="567" t="s">
        <v>305</v>
      </c>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row>
    <row r="46" spans="2:30">
      <c r="B46" s="567" t="s">
        <v>306</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233"/>
    </row>
    <row r="47" spans="2:30">
      <c r="B47" s="567" t="s">
        <v>307</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233"/>
    </row>
    <row r="48" spans="2:30" ht="13.5" customHeight="1">
      <c r="B48" s="567" t="s">
        <v>308</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233"/>
    </row>
    <row r="49" spans="2:29">
      <c r="B49" s="568" t="s">
        <v>309</v>
      </c>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233"/>
    </row>
    <row r="50" spans="2:29" ht="18">
      <c r="B50" s="568" t="s">
        <v>310</v>
      </c>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233"/>
    </row>
    <row r="51" spans="2:29">
      <c r="B51" s="567" t="s">
        <v>311</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233"/>
    </row>
    <row r="52" spans="2:29">
      <c r="B52" s="567" t="s">
        <v>312</v>
      </c>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233"/>
    </row>
    <row r="53" spans="2:29">
      <c r="B53" s="567" t="s">
        <v>313</v>
      </c>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233"/>
    </row>
    <row r="54" spans="2:29">
      <c r="B54" s="567" t="s">
        <v>306</v>
      </c>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233"/>
    </row>
    <row r="55" spans="2:29">
      <c r="B55" s="567" t="s">
        <v>314</v>
      </c>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233"/>
    </row>
    <row r="56" spans="2:29" ht="13.5" customHeight="1">
      <c r="B56" s="567" t="s">
        <v>315</v>
      </c>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233"/>
    </row>
    <row r="57" spans="2:29">
      <c r="B57" s="568" t="s">
        <v>316</v>
      </c>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233"/>
    </row>
    <row r="58" spans="2:29">
      <c r="B58" s="567" t="s">
        <v>317</v>
      </c>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233"/>
    </row>
    <row r="59" spans="2:29">
      <c r="B59" s="567" t="s">
        <v>318</v>
      </c>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233"/>
    </row>
  </sheetData>
  <sheetProtection selectLockedCells="1" selectUnlockedCells="1"/>
  <mergeCells count="36">
    <mergeCell ref="B8:C8"/>
    <mergeCell ref="B1:AC1"/>
    <mergeCell ref="B2:AC2"/>
    <mergeCell ref="B3:C7"/>
    <mergeCell ref="AB3:AC5"/>
    <mergeCell ref="D6:Z6"/>
    <mergeCell ref="AB6:AC6"/>
    <mergeCell ref="B42:AB42"/>
    <mergeCell ref="D9:E9"/>
    <mergeCell ref="G9:H9"/>
    <mergeCell ref="J9:K9"/>
    <mergeCell ref="M9:N9"/>
    <mergeCell ref="P9:Q9"/>
    <mergeCell ref="S9:T9"/>
    <mergeCell ref="V9:W9"/>
    <mergeCell ref="Y9:Z9"/>
    <mergeCell ref="B37:AB37"/>
    <mergeCell ref="B40:AB40"/>
    <mergeCell ref="B41:AB41"/>
    <mergeCell ref="B54:AB54"/>
    <mergeCell ref="B43:AC43"/>
    <mergeCell ref="B44:AB44"/>
    <mergeCell ref="B45:AC45"/>
    <mergeCell ref="B46:AB46"/>
    <mergeCell ref="B47:AB47"/>
    <mergeCell ref="B48:AB48"/>
    <mergeCell ref="B49:AB49"/>
    <mergeCell ref="B50:AB50"/>
    <mergeCell ref="B51:AB51"/>
    <mergeCell ref="B52:AB52"/>
    <mergeCell ref="B53:AB53"/>
    <mergeCell ref="B55:AB55"/>
    <mergeCell ref="B56:AB56"/>
    <mergeCell ref="B57:AB57"/>
    <mergeCell ref="B58:AB58"/>
    <mergeCell ref="B59:AB59"/>
  </mergeCells>
  <phoneticPr fontId="3"/>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4730-65A7-4969-A067-DCBD291A9722}">
  <dimension ref="A1:S9"/>
  <sheetViews>
    <sheetView workbookViewId="0"/>
  </sheetViews>
  <sheetFormatPr defaultRowHeight="17.399999999999999"/>
  <cols>
    <col min="1" max="2" width="8.796875" style="1"/>
    <col min="3" max="3" width="10.3984375" style="1" bestFit="1" customWidth="1"/>
    <col min="4" max="5" width="10.296875" style="1" customWidth="1"/>
    <col min="6" max="16384" width="8.796875" style="1"/>
  </cols>
  <sheetData>
    <row r="1" spans="1:19">
      <c r="A1" s="3"/>
      <c r="B1" s="141" t="s">
        <v>6</v>
      </c>
      <c r="C1" s="141"/>
      <c r="D1" s="237"/>
      <c r="E1" s="237"/>
      <c r="F1" s="5" t="s">
        <v>151</v>
      </c>
      <c r="G1" s="5"/>
      <c r="H1" s="5"/>
      <c r="I1" s="5"/>
      <c r="J1" s="5"/>
      <c r="K1" s="5"/>
      <c r="L1" s="5"/>
      <c r="M1" s="5"/>
      <c r="N1" s="5"/>
    </row>
    <row r="2" spans="1:19">
      <c r="A2" s="87" t="s">
        <v>0</v>
      </c>
      <c r="B2" s="240" t="s">
        <v>1</v>
      </c>
      <c r="C2" s="240" t="s">
        <v>2</v>
      </c>
      <c r="D2" s="238" t="s">
        <v>319</v>
      </c>
      <c r="E2" s="238" t="s">
        <v>320</v>
      </c>
      <c r="F2" s="241">
        <v>0</v>
      </c>
      <c r="G2" s="241">
        <v>1</v>
      </c>
      <c r="H2" s="241">
        <v>2</v>
      </c>
      <c r="I2" s="241">
        <v>3</v>
      </c>
      <c r="J2" s="241">
        <v>4</v>
      </c>
      <c r="K2" s="241">
        <v>5</v>
      </c>
      <c r="L2" s="241">
        <v>6</v>
      </c>
      <c r="M2" s="241">
        <v>7</v>
      </c>
      <c r="N2" s="241" t="s">
        <v>26</v>
      </c>
    </row>
    <row r="3" spans="1:19">
      <c r="A3" s="3">
        <v>1</v>
      </c>
      <c r="B3" s="2">
        <f>社員情報!B3</f>
        <v>10001</v>
      </c>
      <c r="C3" s="2" t="str">
        <f>社員情報!C3</f>
        <v>人事　太郎</v>
      </c>
      <c r="D3" s="242">
        <f>賞与計算!D19</f>
        <v>272572</v>
      </c>
      <c r="E3" s="242">
        <f>ROUNDDOWN(D3/1000,0)</f>
        <v>272</v>
      </c>
      <c r="F3" s="2">
        <f>IF(E3&gt;3495,賞与源泉徴収表!$B$36%,IF(E3&lt;=68,0,VLOOKUP(E3,賞与源泉徴収表!$D$10:$F$34,3,1)%))</f>
        <v>6.1260000000000002E-2</v>
      </c>
      <c r="G3" s="2">
        <f>IF(E3&gt;3527,賞与源泉徴収表!$B$36%,IF(E3&lt;=94,0,VLOOKUP(E3,賞与源泉徴収表!$G$10:$I$34,3,1)%))</f>
        <v>4.0839999999999994E-2</v>
      </c>
      <c r="H3" s="2">
        <f>IF(E3&gt;3559,賞与源泉徴収表!$B$36%,IF(E3&lt;=133,0,VLOOKUP(E3,賞与源泉徴収表!$J$10:$L$34,3,1)%))</f>
        <v>4.0839999999999994E-2</v>
      </c>
      <c r="I3" s="2">
        <f>IF(E3&gt;3590,賞与源泉徴収表!$B$36%,IF(E3&lt;=171,0,VLOOKUP(E3,賞与源泉徴収表!$M$10:$O$34,3,1)%))</f>
        <v>2.0419999999999997E-2</v>
      </c>
      <c r="J3" s="2">
        <f>IF(E3&gt;3622,賞与源泉徴収表!$B$36%,IF(E3&lt;=210,0,VLOOKUP(E3,賞与源泉徴収表!$P$10:$R$34,3,1)%))</f>
        <v>2.0419999999999997E-2</v>
      </c>
      <c r="K3" s="2">
        <f>IF(E3&gt;3654,賞与源泉徴収表!$B$36%,IF(E3&lt;=243,0,VLOOKUP(E3,賞与源泉徴収表!$S$10:$U$34,3,1)%))</f>
        <v>2.0419999999999997E-2</v>
      </c>
      <c r="L3" s="2">
        <f>IF(E3&gt;3685,賞与源泉徴収表!$B$36%,IF(E3&lt;=275,0,VLOOKUP(E3,賞与源泉徴収表!$V$10:$X$34,3,1)%))</f>
        <v>0</v>
      </c>
      <c r="M3" s="2">
        <f>IF(E3&gt;3717,賞与源泉徴収表!$B$36%,IF(E3&lt;=308,0,VLOOKUP(E3,賞与源泉徴収表!$Y$10:$AA$34,3,1)%))</f>
        <v>0</v>
      </c>
      <c r="N3" s="2">
        <f>IF(E3&gt;1118,賞与源泉徴収表!$B$36%,IF(E3&gt;524,賞与源泉徴収表!$B$32%,IF(E3&gt;293,賞与源泉徴収表!$B$28%,IF(E3&gt;222,賞与源泉徴収表!$B$22%,賞与源泉徴収表!$B$15%))))</f>
        <v>0.20420000000000002</v>
      </c>
    </row>
    <row r="4" spans="1:19">
      <c r="A4" s="3">
        <v>2</v>
      </c>
      <c r="B4" s="2">
        <f>社員情報!B4</f>
        <v>0</v>
      </c>
      <c r="C4" s="2">
        <f>社員情報!C4</f>
        <v>0</v>
      </c>
      <c r="D4" s="242">
        <f>賞与計算!E19</f>
        <v>0</v>
      </c>
      <c r="E4" s="242">
        <f>ROUNDDOWN(D4/1000,0)</f>
        <v>0</v>
      </c>
      <c r="F4" s="2">
        <f>IF(E4&gt;3495,賞与源泉徴収表!$B$36%,IF(E4&lt;=68,0,VLOOKUP(E4,賞与源泉徴収表!$D$10:$F$34,3,1)%))</f>
        <v>0</v>
      </c>
      <c r="G4" s="2">
        <f>IF(E4&gt;3527,賞与源泉徴収表!$B$36%,IF(E4&lt;=94,0,VLOOKUP(E4,賞与源泉徴収表!$G$10:$I$34,3,1)%))</f>
        <v>0</v>
      </c>
      <c r="H4" s="2">
        <f>IF(E4&gt;3559,賞与源泉徴収表!$B$36%,IF(E4&lt;=133,0,VLOOKUP(E4,賞与源泉徴収表!$J$10:$L$34,3,1)%))</f>
        <v>0</v>
      </c>
      <c r="I4" s="2">
        <f>IF(E4&gt;3590,賞与源泉徴収表!$B$36%,IF(E4&lt;=171,0,VLOOKUP(E4,賞与源泉徴収表!$M$10:$O$34,3,1)%))</f>
        <v>0</v>
      </c>
      <c r="J4" s="2">
        <f>IF(E4&gt;3622,賞与源泉徴収表!$B$36%,IF(E4&lt;=210,0,VLOOKUP(E4,賞与源泉徴収表!$P$10:$R$34,3,1)%))</f>
        <v>0</v>
      </c>
      <c r="K4" s="2">
        <f>IF(E4&gt;3654,賞与源泉徴収表!$B$36%,IF(E4&lt;=243,0,VLOOKUP(E4,賞与源泉徴収表!$S$10:$U$34,3,1)%))</f>
        <v>0</v>
      </c>
      <c r="L4" s="2">
        <f>IF(E4&gt;3685,賞与源泉徴収表!$B$36%,IF(E4&lt;=275,0,VLOOKUP(E4,賞与源泉徴収表!$V$10:$X$34,3,1)%))</f>
        <v>0</v>
      </c>
      <c r="M4" s="2">
        <f>IF(E4&gt;3717,賞与源泉徴収表!$B$36%,IF(E4&lt;=308,0,VLOOKUP(E4,賞与源泉徴収表!$Y$10:$AA$34,3,1)%))</f>
        <v>0</v>
      </c>
      <c r="N4" s="2">
        <f>IF(E4&gt;1118,賞与源泉徴収表!$B$36%,IF(E4&gt;524,賞与源泉徴収表!$B$32%,IF(E4&gt;293,賞与源泉徴収表!$B$28%,IF(E4&gt;222,賞与源泉徴収表!$B$22%,賞与源泉徴収表!$B$15%))))</f>
        <v>0.10210000000000001</v>
      </c>
    </row>
    <row r="5" spans="1:19">
      <c r="A5" s="3">
        <v>3</v>
      </c>
      <c r="B5" s="2">
        <f>社員情報!B5</f>
        <v>0</v>
      </c>
      <c r="C5" s="2">
        <f>社員情報!C5</f>
        <v>0</v>
      </c>
      <c r="D5" s="242">
        <f>賞与計算!F$19</f>
        <v>0</v>
      </c>
      <c r="E5" s="242">
        <f>ROUNDDOWN(D5/1000,0)</f>
        <v>0</v>
      </c>
      <c r="F5" s="2">
        <f>IF(E5&gt;3495,賞与源泉徴収表!$B$36%,IF(E5&lt;=68,0,VLOOKUP(E5,賞与源泉徴収表!$D$10:$F$34,3,1)%))</f>
        <v>0</v>
      </c>
      <c r="G5" s="2">
        <f>IF(E5&gt;3527,賞与源泉徴収表!$B$36%,IF(E5&lt;=94,0,VLOOKUP(E5,賞与源泉徴収表!$G$10:$I$34,3,1)%))</f>
        <v>0</v>
      </c>
      <c r="H5" s="2">
        <f>IF(E5&gt;3559,賞与源泉徴収表!$B$36%,IF(E5&lt;=133,0,VLOOKUP(E5,賞与源泉徴収表!$J$10:$L$34,3,1)%))</f>
        <v>0</v>
      </c>
      <c r="I5" s="2">
        <f>IF(E5&gt;3590,賞与源泉徴収表!$B$36%,IF(E5&lt;=171,0,VLOOKUP(E5,賞与源泉徴収表!$M$10:$O$34,3,1)%))</f>
        <v>0</v>
      </c>
      <c r="J5" s="2">
        <f>IF(E5&gt;3622,賞与源泉徴収表!$B$36%,IF(E5&lt;=210,0,VLOOKUP(E5,賞与源泉徴収表!$P$10:$R$34,3,1)%))</f>
        <v>0</v>
      </c>
      <c r="K5" s="2">
        <f>IF(E5&gt;3654,賞与源泉徴収表!$B$36%,IF(E5&lt;=243,0,VLOOKUP(E5,賞与源泉徴収表!$S$10:$U$34,3,1)%))</f>
        <v>0</v>
      </c>
      <c r="L5" s="2">
        <f>IF(E5&gt;3685,賞与源泉徴収表!$B$36%,IF(E5&lt;=275,0,VLOOKUP(E5,賞与源泉徴収表!$V$10:$X$34,3,1)%))</f>
        <v>0</v>
      </c>
      <c r="M5" s="2">
        <f>IF(E5&gt;3717,賞与源泉徴収表!$B$36%,IF(E5&lt;=308,0,VLOOKUP(E5,賞与源泉徴収表!$Y$10:$AA$34,3,1)%))</f>
        <v>0</v>
      </c>
      <c r="N5" s="2">
        <f>IF(E5&gt;1118,賞与源泉徴収表!$B$36%,IF(E5&gt;524,賞与源泉徴収表!$B$32%,IF(E5&gt;293,賞与源泉徴収表!$B$28%,IF(E5&gt;222,賞与源泉徴収表!$B$22%,賞与源泉徴収表!$B$15%))))</f>
        <v>0.10210000000000001</v>
      </c>
    </row>
    <row r="6" spans="1:19">
      <c r="A6" s="3">
        <v>4</v>
      </c>
      <c r="B6" s="2">
        <f>社員情報!B6</f>
        <v>0</v>
      </c>
      <c r="C6" s="2">
        <f>社員情報!C6</f>
        <v>0</v>
      </c>
      <c r="D6" s="242">
        <f>賞与計算!G$19</f>
        <v>0</v>
      </c>
      <c r="E6" s="242">
        <f>ROUNDDOWN(D6/1000,0)</f>
        <v>0</v>
      </c>
      <c r="F6" s="2">
        <f>IF(E6&gt;3495,賞与源泉徴収表!$B$36%,IF(E6&lt;=68,0,VLOOKUP(E6,賞与源泉徴収表!$D$10:$F$34,3,1)%))</f>
        <v>0</v>
      </c>
      <c r="G6" s="2">
        <f>IF(E6&gt;3527,賞与源泉徴収表!$B$36%,IF(E6&lt;=94,0,VLOOKUP(E6,賞与源泉徴収表!$G$10:$I$34,3,1)%))</f>
        <v>0</v>
      </c>
      <c r="H6" s="2">
        <f>IF(E6&gt;3559,賞与源泉徴収表!$B$36%,IF(E6&lt;=133,0,VLOOKUP(E6,賞与源泉徴収表!$J$10:$L$34,3,1)%))</f>
        <v>0</v>
      </c>
      <c r="I6" s="2">
        <f>IF(E6&gt;3590,賞与源泉徴収表!$B$36%,IF(E6&lt;=171,0,VLOOKUP(E6,賞与源泉徴収表!$M$10:$O$34,3,1)%))</f>
        <v>0</v>
      </c>
      <c r="J6" s="2">
        <f>IF(E6&gt;3622,賞与源泉徴収表!$B$36%,IF(E6&lt;=210,0,VLOOKUP(E6,賞与源泉徴収表!$P$10:$R$34,3,1)%))</f>
        <v>0</v>
      </c>
      <c r="K6" s="2">
        <f>IF(E6&gt;3654,賞与源泉徴収表!$B$36%,IF(E6&lt;=243,0,VLOOKUP(E6,賞与源泉徴収表!$S$10:$U$34,3,1)%))</f>
        <v>0</v>
      </c>
      <c r="L6" s="2">
        <f>IF(E6&gt;3685,賞与源泉徴収表!$B$36%,IF(E6&lt;=275,0,VLOOKUP(E6,賞与源泉徴収表!$V$10:$X$34,3,1)%))</f>
        <v>0</v>
      </c>
      <c r="M6" s="2">
        <f>IF(E6&gt;3717,賞与源泉徴収表!$B$36%,IF(E6&lt;=308,0,VLOOKUP(E6,賞与源泉徴収表!$Y$10:$AA$34,3,1)%))</f>
        <v>0</v>
      </c>
      <c r="N6" s="2">
        <f>IF(E6&gt;1118,賞与源泉徴収表!$B$36%,IF(E6&gt;524,賞与源泉徴収表!$B$32%,IF(E6&gt;293,賞与源泉徴収表!$B$28%,IF(E6&gt;222,賞与源泉徴収表!$B$22%,賞与源泉徴収表!$B$15%))))</f>
        <v>0.10210000000000001</v>
      </c>
    </row>
    <row r="7" spans="1:19">
      <c r="A7" s="3">
        <v>5</v>
      </c>
      <c r="B7" s="2">
        <f>社員情報!B7</f>
        <v>0</v>
      </c>
      <c r="C7" s="2">
        <f>社員情報!C7</f>
        <v>0</v>
      </c>
      <c r="D7" s="242">
        <f>賞与計算!H$19</f>
        <v>0</v>
      </c>
      <c r="E7" s="242">
        <f>ROUNDDOWN(D7/1000,0)</f>
        <v>0</v>
      </c>
      <c r="F7" s="2">
        <f>IF(E7&gt;3495,賞与源泉徴収表!$B$36%,IF(E7&lt;=68,0,VLOOKUP(E7,賞与源泉徴収表!$D$10:$F$34,3,1)%))</f>
        <v>0</v>
      </c>
      <c r="G7" s="2">
        <f>IF(E7&gt;3527,賞与源泉徴収表!$B$36%,IF(E7&lt;=94,0,VLOOKUP(E7,賞与源泉徴収表!$G$10:$I$34,3,1)%))</f>
        <v>0</v>
      </c>
      <c r="H7" s="2">
        <f>IF(E7&gt;3559,賞与源泉徴収表!$B$36%,IF(E7&lt;=133,0,VLOOKUP(E7,賞与源泉徴収表!$J$10:$L$34,3,1)%))</f>
        <v>0</v>
      </c>
      <c r="I7" s="2">
        <f>IF(E7&gt;3590,賞与源泉徴収表!$B$36%,IF(E7&lt;=171,0,VLOOKUP(E7,賞与源泉徴収表!$M$10:$O$34,3,1)%))</f>
        <v>0</v>
      </c>
      <c r="J7" s="2">
        <f>IF(E7&gt;3622,賞与源泉徴収表!$B$36%,IF(E7&lt;=210,0,VLOOKUP(E7,賞与源泉徴収表!$P$10:$R$34,3,1)%))</f>
        <v>0</v>
      </c>
      <c r="K7" s="2">
        <f>IF(E7&gt;3654,賞与源泉徴収表!$B$36%,IF(E7&lt;=243,0,VLOOKUP(E7,賞与源泉徴収表!$S$10:$U$34,3,1)%))</f>
        <v>0</v>
      </c>
      <c r="L7" s="2">
        <f>IF(E7&gt;3685,賞与源泉徴収表!$B$36%,IF(E7&lt;=275,0,VLOOKUP(E7,賞与源泉徴収表!$V$10:$X$34,3,1)%))</f>
        <v>0</v>
      </c>
      <c r="M7" s="2">
        <f>IF(E7&gt;3717,賞与源泉徴収表!$B$36%,IF(E7&lt;=308,0,VLOOKUP(E7,賞与源泉徴収表!$Y$10:$AA$34,3,1)%))</f>
        <v>0</v>
      </c>
      <c r="N7" s="2">
        <f>IF(E7&gt;1118,賞与源泉徴収表!$B$36%,IF(E7&gt;524,賞与源泉徴収表!$B$32%,IF(E7&gt;293,賞与源泉徴収表!$B$28%,IF(E7&gt;222,賞与源泉徴収表!$B$22%,賞与源泉徴収表!$B$15%))))</f>
        <v>0.10210000000000001</v>
      </c>
    </row>
    <row r="9" spans="1:19">
      <c r="D9" s="324"/>
      <c r="E9" s="324"/>
      <c r="F9" s="324"/>
      <c r="G9" s="324"/>
      <c r="H9" s="324"/>
      <c r="I9" s="324"/>
      <c r="J9" s="324"/>
      <c r="K9" s="324"/>
      <c r="L9" s="324"/>
      <c r="M9" s="324"/>
      <c r="N9" s="324"/>
      <c r="O9" s="324"/>
      <c r="P9" s="324"/>
      <c r="Q9" s="324"/>
      <c r="R9" s="324"/>
      <c r="S9" s="324"/>
    </row>
  </sheetData>
  <sheetProtection selectLockedCells="1" selectUnlockedCells="1"/>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DFAAF-5E30-43D1-89F7-3F3D886AA25F}">
  <dimension ref="B2:L10"/>
  <sheetViews>
    <sheetView zoomScaleNormal="100" workbookViewId="0"/>
  </sheetViews>
  <sheetFormatPr defaultRowHeight="17.399999999999999"/>
  <cols>
    <col min="1" max="1" width="3.3984375" style="1" customWidth="1"/>
    <col min="2" max="2" width="10.296875" style="1" customWidth="1"/>
    <col min="3" max="3" width="3.59765625" style="1" customWidth="1"/>
    <col min="4" max="4" width="8.796875" style="1"/>
    <col min="5" max="5" width="2.796875" style="1" customWidth="1"/>
    <col min="6" max="6" width="8.796875" style="1"/>
    <col min="7" max="7" width="3.19921875" style="1" customWidth="1"/>
    <col min="8" max="8" width="8.796875" style="1"/>
    <col min="9" max="9" width="3.5" style="1" customWidth="1"/>
    <col min="10" max="10" width="10.796875" style="1" customWidth="1"/>
    <col min="11" max="11" width="4.69921875" style="1" customWidth="1"/>
    <col min="12" max="12" width="9.796875" style="1" customWidth="1"/>
    <col min="13" max="16384" width="8.796875" style="1"/>
  </cols>
  <sheetData>
    <row r="2" spans="2:12">
      <c r="B2" s="1" t="s">
        <v>3</v>
      </c>
      <c r="D2" s="1" t="s">
        <v>7</v>
      </c>
      <c r="F2" s="1" t="s">
        <v>8</v>
      </c>
      <c r="H2" s="1" t="s">
        <v>15</v>
      </c>
      <c r="J2" s="1" t="s">
        <v>268</v>
      </c>
      <c r="L2" s="1" t="s">
        <v>345</v>
      </c>
    </row>
    <row r="3" spans="2:12">
      <c r="B3" s="1" t="s">
        <v>28</v>
      </c>
      <c r="D3" s="1" t="s">
        <v>22</v>
      </c>
      <c r="F3" s="1" t="s">
        <v>25</v>
      </c>
      <c r="L3" s="1">
        <v>0</v>
      </c>
    </row>
    <row r="4" spans="2:12">
      <c r="B4" s="1" t="s">
        <v>29</v>
      </c>
      <c r="D4" s="1" t="s">
        <v>23</v>
      </c>
      <c r="F4" s="1" t="s">
        <v>26</v>
      </c>
      <c r="H4" s="1" t="s">
        <v>30</v>
      </c>
      <c r="J4" s="1" t="s">
        <v>270</v>
      </c>
      <c r="L4" s="1">
        <v>1</v>
      </c>
    </row>
    <row r="5" spans="2:12">
      <c r="D5" s="1" t="s">
        <v>24</v>
      </c>
      <c r="L5" s="1">
        <v>2</v>
      </c>
    </row>
    <row r="6" spans="2:12">
      <c r="D6" s="1" t="s">
        <v>21</v>
      </c>
      <c r="L6" s="1">
        <v>3</v>
      </c>
    </row>
    <row r="7" spans="2:12">
      <c r="L7" s="1">
        <v>4</v>
      </c>
    </row>
    <row r="8" spans="2:12">
      <c r="L8" s="1">
        <v>5</v>
      </c>
    </row>
    <row r="9" spans="2:12">
      <c r="L9" s="1">
        <v>6</v>
      </c>
    </row>
    <row r="10" spans="2:12">
      <c r="L10" s="1">
        <v>7</v>
      </c>
    </row>
  </sheetData>
  <phoneticPr fontId="2"/>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B58F2-CAD5-4DF7-A81B-E237AEA1B56B}">
  <sheetPr>
    <tabColor theme="7" tint="0.59999389629810485"/>
    <pageSetUpPr autoPageBreaks="0" fitToPage="1"/>
  </sheetPr>
  <dimension ref="A1:J82"/>
  <sheetViews>
    <sheetView zoomScale="90" zoomScaleNormal="90" workbookViewId="0">
      <pane xSplit="4" ySplit="5" topLeftCell="E6" activePane="bottomRight" state="frozen"/>
      <selection pane="topRight" activeCell="E1" sqref="E1"/>
      <selection pane="bottomLeft" activeCell="A7" sqref="A7"/>
      <selection pane="bottomRight" activeCell="E6" sqref="E6"/>
    </sheetView>
  </sheetViews>
  <sheetFormatPr defaultRowHeight="17.399999999999999" outlineLevelRow="1" outlineLevelCol="1"/>
  <cols>
    <col min="1" max="1" width="11.09765625" style="143" bestFit="1" customWidth="1"/>
    <col min="2" max="2" width="16.69921875" style="143" customWidth="1"/>
    <col min="3" max="4" width="15.09765625" style="273" hidden="1" customWidth="1" outlineLevel="1"/>
    <col min="5" max="5" width="11.69921875" style="1" customWidth="1" collapsed="1"/>
    <col min="6" max="9" width="11.69921875" style="1" customWidth="1"/>
    <col min="10" max="10" width="13.3984375" style="1" customWidth="1"/>
    <col min="11" max="16384" width="8.796875" style="1"/>
  </cols>
  <sheetData>
    <row r="1" spans="1:10">
      <c r="A1" s="172" t="s">
        <v>20</v>
      </c>
      <c r="B1" s="173">
        <v>44676</v>
      </c>
      <c r="C1" s="174" t="s">
        <v>262</v>
      </c>
      <c r="D1" s="174" t="s">
        <v>169</v>
      </c>
      <c r="E1" s="174">
        <v>1</v>
      </c>
      <c r="F1" s="174">
        <v>2</v>
      </c>
      <c r="G1" s="174">
        <v>3</v>
      </c>
      <c r="H1" s="174">
        <v>4</v>
      </c>
      <c r="I1" s="174">
        <v>5</v>
      </c>
      <c r="J1" s="175" t="s">
        <v>276</v>
      </c>
    </row>
    <row r="2" spans="1:10">
      <c r="A2" s="176" t="s">
        <v>6</v>
      </c>
      <c r="B2" s="3" t="s">
        <v>1</v>
      </c>
      <c r="C2" s="274"/>
      <c r="D2" s="274"/>
      <c r="E2" s="144">
        <f>IF(社員情報!$B$3="","",社員情報!$B$3)</f>
        <v>10001</v>
      </c>
      <c r="F2" s="144" t="str">
        <f>IF(社員情報!$B$4="","",社員情報!$B$4)</f>
        <v/>
      </c>
      <c r="G2" s="144" t="str">
        <f>IF(社員情報!$B$5="","",社員情報!$B$5)</f>
        <v/>
      </c>
      <c r="H2" s="144" t="str">
        <f>IF(社員情報!$B$6="","",社員情報!$B$6)</f>
        <v/>
      </c>
      <c r="I2" s="144" t="str">
        <f>IF(社員情報!$B$7="","",社員情報!$B$7)</f>
        <v/>
      </c>
      <c r="J2" s="202"/>
    </row>
    <row r="3" spans="1:10">
      <c r="A3" s="177"/>
      <c r="B3" s="134" t="s">
        <v>150</v>
      </c>
      <c r="C3" s="275"/>
      <c r="D3" s="275"/>
      <c r="E3" s="145" t="str">
        <f>IF(社員情報!$C$3="","",社員情報!$C3)</f>
        <v>人事　太郎</v>
      </c>
      <c r="F3" s="145" t="str">
        <f>IF(社員情報!$C4="","",社員情報!$C$4)</f>
        <v/>
      </c>
      <c r="G3" s="145" t="str">
        <f>IF(社員情報!$C5="","",社員情報!$C$5)</f>
        <v/>
      </c>
      <c r="H3" s="145" t="str">
        <f>IF(社員情報!$C6="","",社員情報!$C$6)</f>
        <v/>
      </c>
      <c r="I3" s="145" t="str">
        <f>IF(社員情報!$C7="","",社員情報!$C$7)</f>
        <v/>
      </c>
      <c r="J3" s="203"/>
    </row>
    <row r="4" spans="1:10">
      <c r="A4" s="177"/>
      <c r="B4" s="134" t="s">
        <v>7</v>
      </c>
      <c r="C4" s="275"/>
      <c r="D4" s="275"/>
      <c r="E4" s="145" t="str">
        <f>IF(社員情報!$O$3="","",社員情報!$O3)</f>
        <v>正社員</v>
      </c>
      <c r="F4" s="145" t="str">
        <f>IF(社員情報!$O4="","",社員情報!$O$4)</f>
        <v/>
      </c>
      <c r="G4" s="145" t="str">
        <f>IF(社員情報!$O5="","",社員情報!$O$5)</f>
        <v/>
      </c>
      <c r="H4" s="145" t="str">
        <f>IF(社員情報!$O6="","",社員情報!$O$6)</f>
        <v/>
      </c>
      <c r="I4" s="145" t="str">
        <f>IF(社員情報!$O7="","",社員情報!$O$7)</f>
        <v/>
      </c>
      <c r="J4" s="203"/>
    </row>
    <row r="5" spans="1:10" ht="18" thickBot="1">
      <c r="A5" s="178"/>
      <c r="B5" s="137" t="s">
        <v>111</v>
      </c>
      <c r="C5" s="276"/>
      <c r="D5" s="276"/>
      <c r="E5" s="146" t="str">
        <f>IF(社員情報!$E$3="","",社員情報!$E3)</f>
        <v>人事部</v>
      </c>
      <c r="F5" s="146" t="str">
        <f>IF(社員情報!$E4="","",社員情報!$E$4)</f>
        <v/>
      </c>
      <c r="G5" s="146" t="str">
        <f>IF(社員情報!$E5="","",社員情報!$E$5)</f>
        <v/>
      </c>
      <c r="H5" s="146" t="str">
        <f>IF(社員情報!$E6="","",社員情報!$E$6)</f>
        <v/>
      </c>
      <c r="I5" s="146" t="str">
        <f>IF(社員情報!$E7="","",社員情報!$E$7)</f>
        <v/>
      </c>
      <c r="J5" s="204"/>
    </row>
    <row r="6" spans="1:10">
      <c r="A6" s="179" t="s">
        <v>265</v>
      </c>
      <c r="B6" s="139" t="s">
        <v>346</v>
      </c>
      <c r="C6" s="277"/>
      <c r="D6" s="277"/>
      <c r="E6" s="140">
        <v>20</v>
      </c>
      <c r="F6" s="140"/>
      <c r="G6" s="140"/>
      <c r="H6" s="140"/>
      <c r="I6" s="140"/>
      <c r="J6" s="205">
        <f t="shared" ref="J6:J31" si="0">SUM(E6:I6)</f>
        <v>20</v>
      </c>
    </row>
    <row r="7" spans="1:10">
      <c r="A7" s="180"/>
      <c r="B7" s="3" t="s">
        <v>267</v>
      </c>
      <c r="C7" s="274"/>
      <c r="D7" s="274"/>
      <c r="E7" s="2"/>
      <c r="F7" s="2"/>
      <c r="G7" s="2"/>
      <c r="H7" s="2"/>
      <c r="I7" s="2"/>
      <c r="J7" s="202">
        <f t="shared" si="0"/>
        <v>0</v>
      </c>
    </row>
    <row r="8" spans="1:10">
      <c r="A8" s="180"/>
      <c r="B8" s="3" t="s">
        <v>323</v>
      </c>
      <c r="C8" s="274"/>
      <c r="D8" s="274"/>
      <c r="E8" s="2"/>
      <c r="F8" s="2"/>
      <c r="G8" s="2"/>
      <c r="H8" s="2"/>
      <c r="I8" s="2"/>
      <c r="J8" s="202">
        <f t="shared" si="0"/>
        <v>0</v>
      </c>
    </row>
    <row r="9" spans="1:10">
      <c r="A9" s="180"/>
      <c r="B9" s="3" t="s">
        <v>324</v>
      </c>
      <c r="C9" s="274"/>
      <c r="D9" s="274"/>
      <c r="E9" s="2"/>
      <c r="F9" s="2"/>
      <c r="G9" s="2"/>
      <c r="H9" s="2"/>
      <c r="I9" s="2"/>
      <c r="J9" s="202">
        <f t="shared" si="0"/>
        <v>0</v>
      </c>
    </row>
    <row r="10" spans="1:10" ht="18" thickBot="1">
      <c r="A10" s="181"/>
      <c r="B10" s="137"/>
      <c r="C10" s="276"/>
      <c r="D10" s="276"/>
      <c r="E10" s="138"/>
      <c r="F10" s="138"/>
      <c r="G10" s="138"/>
      <c r="H10" s="138"/>
      <c r="I10" s="138"/>
      <c r="J10" s="204">
        <f t="shared" si="0"/>
        <v>0</v>
      </c>
    </row>
    <row r="11" spans="1:10">
      <c r="A11" s="179" t="s">
        <v>266</v>
      </c>
      <c r="B11" s="139" t="s">
        <v>334</v>
      </c>
      <c r="C11" s="277"/>
      <c r="D11" s="277"/>
      <c r="E11" s="140">
        <v>168</v>
      </c>
      <c r="F11" s="140"/>
      <c r="G11" s="140"/>
      <c r="H11" s="140"/>
      <c r="I11" s="140"/>
      <c r="J11" s="205">
        <f>SUM(E11:I11)</f>
        <v>168</v>
      </c>
    </row>
    <row r="12" spans="1:10">
      <c r="A12" s="180"/>
      <c r="B12" s="3" t="s">
        <v>162</v>
      </c>
      <c r="C12" s="274"/>
      <c r="D12" s="274"/>
      <c r="E12" s="2">
        <v>10</v>
      </c>
      <c r="F12" s="2"/>
      <c r="G12" s="2"/>
      <c r="H12" s="2"/>
      <c r="I12" s="2"/>
      <c r="J12" s="202">
        <f t="shared" si="0"/>
        <v>10</v>
      </c>
    </row>
    <row r="13" spans="1:10">
      <c r="A13" s="180"/>
      <c r="B13" s="3" t="s">
        <v>163</v>
      </c>
      <c r="C13" s="274"/>
      <c r="D13" s="274"/>
      <c r="E13" s="2">
        <v>10</v>
      </c>
      <c r="F13" s="2"/>
      <c r="G13" s="2"/>
      <c r="H13" s="2"/>
      <c r="I13" s="2"/>
      <c r="J13" s="202">
        <f t="shared" si="0"/>
        <v>10</v>
      </c>
    </row>
    <row r="14" spans="1:10">
      <c r="A14" s="180"/>
      <c r="B14" s="3" t="s">
        <v>123</v>
      </c>
      <c r="C14" s="274"/>
      <c r="D14" s="274"/>
      <c r="E14" s="2">
        <v>10</v>
      </c>
      <c r="F14" s="2"/>
      <c r="G14" s="2"/>
      <c r="H14" s="2"/>
      <c r="I14" s="2"/>
      <c r="J14" s="202">
        <f t="shared" si="0"/>
        <v>10</v>
      </c>
    </row>
    <row r="15" spans="1:10">
      <c r="A15" s="180"/>
      <c r="B15" s="3" t="s">
        <v>164</v>
      </c>
      <c r="C15" s="274"/>
      <c r="D15" s="274"/>
      <c r="E15" s="2"/>
      <c r="F15" s="2"/>
      <c r="G15" s="2"/>
      <c r="H15" s="2"/>
      <c r="I15" s="2"/>
      <c r="J15" s="202">
        <f t="shared" si="0"/>
        <v>0</v>
      </c>
    </row>
    <row r="16" spans="1:10">
      <c r="A16" s="180"/>
      <c r="B16" s="134" t="s">
        <v>325</v>
      </c>
      <c r="C16" s="275"/>
      <c r="D16" s="275"/>
      <c r="E16" s="136"/>
      <c r="F16" s="136"/>
      <c r="G16" s="136"/>
      <c r="H16" s="136"/>
      <c r="I16" s="136"/>
      <c r="J16" s="203">
        <f t="shared" si="0"/>
        <v>0</v>
      </c>
    </row>
    <row r="17" spans="1:10" ht="18" thickBot="1">
      <c r="A17" s="181"/>
      <c r="B17" s="137"/>
      <c r="C17" s="276"/>
      <c r="D17" s="276"/>
      <c r="E17" s="138"/>
      <c r="F17" s="138"/>
      <c r="G17" s="138"/>
      <c r="H17" s="138"/>
      <c r="I17" s="138"/>
      <c r="J17" s="204">
        <f t="shared" si="0"/>
        <v>0</v>
      </c>
    </row>
    <row r="18" spans="1:10">
      <c r="A18" s="179" t="s">
        <v>138</v>
      </c>
      <c r="B18" s="139" t="s">
        <v>153</v>
      </c>
      <c r="C18" s="277"/>
      <c r="D18" s="277"/>
      <c r="E18" s="147"/>
      <c r="F18" s="147"/>
      <c r="G18" s="147"/>
      <c r="H18" s="147"/>
      <c r="I18" s="147"/>
      <c r="J18" s="206">
        <f t="shared" si="0"/>
        <v>0</v>
      </c>
    </row>
    <row r="19" spans="1:10">
      <c r="A19" s="180"/>
      <c r="B19" s="3" t="s">
        <v>389</v>
      </c>
      <c r="C19" s="277"/>
      <c r="D19" s="277"/>
      <c r="E19" s="92"/>
      <c r="F19" s="92"/>
      <c r="G19" s="92"/>
      <c r="H19" s="92"/>
      <c r="I19" s="92"/>
      <c r="J19" s="207">
        <f t="shared" si="0"/>
        <v>0</v>
      </c>
    </row>
    <row r="20" spans="1:10">
      <c r="A20" s="180"/>
      <c r="B20" s="135" t="str">
        <f>給与項目マスタ!B3</f>
        <v>時給</v>
      </c>
      <c r="C20" s="274">
        <f>VLOOKUP(給与計算!B20,給与項目マスタ!$B$3:$C$15,2,0)</f>
        <v>1</v>
      </c>
      <c r="D20" s="277"/>
      <c r="E20" s="214">
        <f t="shared" ref="E20:I20" si="1">IF(E2="","",E18*E11)</f>
        <v>0</v>
      </c>
      <c r="F20" s="214" t="str">
        <f t="shared" si="1"/>
        <v/>
      </c>
      <c r="G20" s="214" t="str">
        <f t="shared" si="1"/>
        <v/>
      </c>
      <c r="H20" s="214" t="str">
        <f t="shared" si="1"/>
        <v/>
      </c>
      <c r="I20" s="214" t="str">
        <f t="shared" si="1"/>
        <v/>
      </c>
      <c r="J20" s="208">
        <f t="shared" si="0"/>
        <v>0</v>
      </c>
    </row>
    <row r="21" spans="1:10" ht="18" thickBot="1">
      <c r="A21" s="181"/>
      <c r="B21" s="137" t="str">
        <f>給与項目マスタ!B4</f>
        <v>有休</v>
      </c>
      <c r="C21" s="274">
        <f>VLOOKUP(給与計算!B21,給与項目マスタ!$B$3:$C$15,2,0)</f>
        <v>1</v>
      </c>
      <c r="D21" s="277"/>
      <c r="E21" s="198">
        <f>IF(E2="","",IF(給与項目マスタ!$G$3=0,E18*E19*E7,(E18*E19*E7)+(E18*E19*E9)))</f>
        <v>0</v>
      </c>
      <c r="F21" s="198" t="str">
        <f>IF(F2="","",IF(給与項目マスタ!$G$3=0,F18*F19*F7,(F18*F19*F7)+(F18*F19*F9)))</f>
        <v/>
      </c>
      <c r="G21" s="198" t="str">
        <f>IF(G2="","",IF(給与項目マスタ!$G$3=0,G18*G19*G7,(G18*G19*G7)+(G18*G19*G9)))</f>
        <v/>
      </c>
      <c r="H21" s="198" t="str">
        <f>IF(H2="","",IF(給与項目マスタ!$G$3=0,H18*H19*H7,(H18*H19*H7)+(H18*H19*H9)))</f>
        <v/>
      </c>
      <c r="I21" s="198" t="str">
        <f>IF(I2="","",IF(給与項目マスタ!$G$3=0,I18*I19*I7,(I18*I19*I7)+(I18*I19*I9)))</f>
        <v/>
      </c>
      <c r="J21" s="209">
        <f t="shared" si="0"/>
        <v>0</v>
      </c>
    </row>
    <row r="22" spans="1:10">
      <c r="A22" s="180" t="s">
        <v>118</v>
      </c>
      <c r="B22" s="139" t="str">
        <f>給与項目マスタ!B6</f>
        <v>基本給</v>
      </c>
      <c r="C22" s="274">
        <f>VLOOKUP(給与計算!B22,給与項目マスタ!$B$3:$C$15,2,0)</f>
        <v>1</v>
      </c>
      <c r="D22" s="277">
        <f>VLOOKUP(B22,給与項目マスタ!$B$3:$D$15,3,0)</f>
        <v>1</v>
      </c>
      <c r="E22" s="147">
        <v>250000</v>
      </c>
      <c r="F22" s="147"/>
      <c r="G22" s="147"/>
      <c r="H22" s="147"/>
      <c r="I22" s="147"/>
      <c r="J22" s="206">
        <f>SUM(E22:I22)</f>
        <v>250000</v>
      </c>
    </row>
    <row r="23" spans="1:10">
      <c r="A23" s="180"/>
      <c r="B23" s="139" t="str">
        <f>給与項目マスタ!B7</f>
        <v>役職手当</v>
      </c>
      <c r="C23" s="274">
        <f>VLOOKUP(給与計算!B23,給与項目マスタ!$B$3:$C$15,2,0)</f>
        <v>1</v>
      </c>
      <c r="D23" s="277">
        <f>VLOOKUP(B23,給与項目マスタ!$B$3:$D$15,3,0)</f>
        <v>1</v>
      </c>
      <c r="E23" s="92">
        <v>10000</v>
      </c>
      <c r="F23" s="147"/>
      <c r="G23" s="147"/>
      <c r="H23" s="147"/>
      <c r="I23" s="147"/>
      <c r="J23" s="206">
        <f t="shared" si="0"/>
        <v>10000</v>
      </c>
    </row>
    <row r="24" spans="1:10">
      <c r="A24" s="180"/>
      <c r="B24" s="139" t="str">
        <f>給与項目マスタ!B8</f>
        <v>住宅手当</v>
      </c>
      <c r="C24" s="274">
        <f>VLOOKUP(給与計算!B24,給与項目マスタ!$B$3:$C$15,2,0)</f>
        <v>1</v>
      </c>
      <c r="D24" s="277">
        <f>VLOOKUP(B24,給与項目マスタ!$B$3:$D$15,3,0)</f>
        <v>0</v>
      </c>
      <c r="E24" s="92">
        <v>10000</v>
      </c>
      <c r="F24" s="92"/>
      <c r="G24" s="92"/>
      <c r="H24" s="92"/>
      <c r="I24" s="92"/>
      <c r="J24" s="207">
        <f t="shared" si="0"/>
        <v>10000</v>
      </c>
    </row>
    <row r="25" spans="1:10">
      <c r="A25" s="180"/>
      <c r="B25" s="139" t="str">
        <f>給与項目マスタ!B9</f>
        <v>家族手当</v>
      </c>
      <c r="C25" s="274">
        <f>VLOOKUP(給与計算!B25,給与項目マスタ!$B$3:$C$15,2,0)</f>
        <v>1</v>
      </c>
      <c r="D25" s="277">
        <f>VLOOKUP(B25,給与項目マスタ!$B$3:$D$15,3,0)</f>
        <v>0</v>
      </c>
      <c r="E25" s="92">
        <v>10000</v>
      </c>
      <c r="F25" s="92"/>
      <c r="G25" s="92"/>
      <c r="H25" s="92"/>
      <c r="I25" s="92"/>
      <c r="J25" s="207">
        <f t="shared" si="0"/>
        <v>10000</v>
      </c>
    </row>
    <row r="26" spans="1:10">
      <c r="A26" s="180"/>
      <c r="B26" s="139" t="str">
        <f>給与項目マスタ!B10</f>
        <v>通勤手当</v>
      </c>
      <c r="C26" s="274">
        <f>VLOOKUP(給与計算!B26,給与項目マスタ!$B$3:$C$15,2,0)</f>
        <v>0</v>
      </c>
      <c r="D26" s="277">
        <f>VLOOKUP(B26,給与項目マスタ!$B$3:$D$15,3,0)</f>
        <v>0</v>
      </c>
      <c r="E26" s="92">
        <v>10000</v>
      </c>
      <c r="F26" s="92"/>
      <c r="G26" s="92"/>
      <c r="H26" s="92"/>
      <c r="I26" s="92"/>
      <c r="J26" s="207">
        <f t="shared" si="0"/>
        <v>10000</v>
      </c>
    </row>
    <row r="27" spans="1:10">
      <c r="A27" s="180"/>
      <c r="B27" s="139" t="str">
        <f>給与項目マスタ!B11</f>
        <v>欠勤控除</v>
      </c>
      <c r="C27" s="274">
        <f>VLOOKUP(給与計算!B27,給与項目マスタ!$B$3:$C$15,2,0)</f>
        <v>1</v>
      </c>
      <c r="D27" s="277">
        <f>VLOOKUP(B27,給与項目マスタ!$B$3:$D$15,3,0)</f>
        <v>0</v>
      </c>
      <c r="E27" s="148"/>
      <c r="F27" s="92"/>
      <c r="G27" s="92"/>
      <c r="H27" s="92"/>
      <c r="I27" s="92"/>
      <c r="J27" s="207">
        <f t="shared" si="0"/>
        <v>0</v>
      </c>
    </row>
    <row r="28" spans="1:10" ht="19.2" customHeight="1">
      <c r="A28" s="180"/>
      <c r="B28" s="139" t="str">
        <f>給与項目マスタ!B12</f>
        <v>役員報酬</v>
      </c>
      <c r="C28" s="274">
        <f>VLOOKUP(給与計算!B28,給与項目マスタ!$B$3:$C$15,2,0)</f>
        <v>1</v>
      </c>
      <c r="D28" s="277">
        <f>VLOOKUP(B28,給与項目マスタ!$B$3:$D$15,3,0)</f>
        <v>0</v>
      </c>
      <c r="E28" s="148"/>
      <c r="F28" s="148"/>
      <c r="G28" s="148"/>
      <c r="H28" s="148"/>
      <c r="I28" s="148"/>
      <c r="J28" s="210">
        <f t="shared" si="0"/>
        <v>0</v>
      </c>
    </row>
    <row r="29" spans="1:10" ht="19.2" customHeight="1">
      <c r="A29" s="180"/>
      <c r="B29" s="139" t="str">
        <f>給与項目マスタ!B13</f>
        <v>その他支給</v>
      </c>
      <c r="C29" s="274">
        <f>VLOOKUP(給与計算!B29,給与項目マスタ!$B$3:$C$15,2,0)</f>
        <v>1</v>
      </c>
      <c r="D29" s="277">
        <f>VLOOKUP(B29,給与項目マスタ!$B$3:$D$15,3,0)</f>
        <v>0</v>
      </c>
      <c r="E29" s="148"/>
      <c r="F29" s="148"/>
      <c r="G29" s="148"/>
      <c r="H29" s="148"/>
      <c r="I29" s="148"/>
      <c r="J29" s="210">
        <f t="shared" si="0"/>
        <v>0</v>
      </c>
    </row>
    <row r="30" spans="1:10" ht="19.2" customHeight="1">
      <c r="A30" s="182"/>
      <c r="B30" s="139" t="str">
        <f>給与項目マスタ!B14</f>
        <v>〇〇手当</v>
      </c>
      <c r="C30" s="274">
        <f>VLOOKUP(給与計算!B30,給与項目マスタ!$B$3:$C$15,2,0)</f>
        <v>1</v>
      </c>
      <c r="D30" s="277">
        <f>VLOOKUP(B30,給与項目マスタ!$B$3:$D$15,3,0)</f>
        <v>1</v>
      </c>
      <c r="E30" s="92"/>
      <c r="F30" s="92"/>
      <c r="G30" s="92"/>
      <c r="H30" s="92"/>
      <c r="I30" s="92"/>
      <c r="J30" s="207">
        <f t="shared" si="0"/>
        <v>0</v>
      </c>
    </row>
    <row r="31" spans="1:10" ht="19.2" customHeight="1" thickBot="1">
      <c r="A31" s="183"/>
      <c r="B31" s="137" t="str">
        <f>給与項目マスタ!B15</f>
        <v>〇〇手当</v>
      </c>
      <c r="C31" s="276">
        <f>VLOOKUP(給与計算!B31,給与項目マスタ!$B$3:$C$15,2,0)</f>
        <v>1</v>
      </c>
      <c r="D31" s="276">
        <f>VLOOKUP(B31,給与項目マスタ!$B$3:$D$15,3,0)</f>
        <v>1</v>
      </c>
      <c r="E31" s="149"/>
      <c r="F31" s="149"/>
      <c r="G31" s="149"/>
      <c r="H31" s="149"/>
      <c r="I31" s="149"/>
      <c r="J31" s="209">
        <f t="shared" si="0"/>
        <v>0</v>
      </c>
    </row>
    <row r="32" spans="1:10" ht="19.2" customHeight="1" thickBot="1">
      <c r="A32" s="190" t="s">
        <v>387</v>
      </c>
      <c r="B32" s="142"/>
      <c r="C32" s="307"/>
      <c r="D32" s="307"/>
      <c r="E32" s="480"/>
      <c r="F32" s="480"/>
      <c r="G32" s="480"/>
      <c r="H32" s="480"/>
      <c r="I32" s="480"/>
      <c r="J32" s="212"/>
    </row>
    <row r="33" spans="1:10" ht="19.2" customHeight="1" outlineLevel="1" thickBot="1">
      <c r="A33" s="183"/>
      <c r="B33" s="137" t="s">
        <v>349</v>
      </c>
      <c r="C33" s="278"/>
      <c r="D33" s="278"/>
      <c r="E33" s="284">
        <f>SUMIF($D$22:$D$31,1,E22:E31)-E32</f>
        <v>260000</v>
      </c>
      <c r="F33" s="284">
        <f>SUMIF($D$22:$D$31,1,F22:F31)-F32</f>
        <v>0</v>
      </c>
      <c r="G33" s="284">
        <f t="shared" ref="G33:I33" si="2">SUMIF($D$22:$D$31,1,G22:G31)-G32</f>
        <v>0</v>
      </c>
      <c r="H33" s="284">
        <f t="shared" si="2"/>
        <v>0</v>
      </c>
      <c r="I33" s="284">
        <f t="shared" si="2"/>
        <v>0</v>
      </c>
      <c r="J33" s="211">
        <f t="shared" ref="J33:J46" si="3">SUM(E33:I33)</f>
        <v>260000</v>
      </c>
    </row>
    <row r="34" spans="1:10" ht="19.2" customHeight="1" outlineLevel="1" thickBot="1">
      <c r="A34" s="183"/>
      <c r="B34" s="137" t="s">
        <v>263</v>
      </c>
      <c r="C34" s="276"/>
      <c r="D34" s="276"/>
      <c r="E34" s="285">
        <f t="shared" ref="E34:I34" si="4">SUMIF($C$20:$C$31,0,E20:E31)</f>
        <v>10000</v>
      </c>
      <c r="F34" s="285">
        <f t="shared" si="4"/>
        <v>0</v>
      </c>
      <c r="G34" s="285">
        <f t="shared" si="4"/>
        <v>0</v>
      </c>
      <c r="H34" s="285">
        <f t="shared" si="4"/>
        <v>0</v>
      </c>
      <c r="I34" s="285">
        <f t="shared" si="4"/>
        <v>0</v>
      </c>
      <c r="J34" s="209">
        <f t="shared" si="3"/>
        <v>10000</v>
      </c>
    </row>
    <row r="35" spans="1:10">
      <c r="A35" s="180" t="s">
        <v>143</v>
      </c>
      <c r="B35" s="139" t="s">
        <v>161</v>
      </c>
      <c r="C35" s="277"/>
      <c r="D35" s="277"/>
      <c r="E35" s="197">
        <f>IF(E2="","",ROUNDUP(ROUND(E33/時間外計算マスタ!$C$16,0)*E$12*時間外計算マスタ!$C$3,0)+ROUNDUP(E$18*E$12*時間外計算マスタ!$C$8,0))</f>
        <v>19350</v>
      </c>
      <c r="F35" s="197" t="str">
        <f>IF(F2="","",ROUNDUP(ROUND(F33/時間外計算マスタ!$C$16,0)*F$12*時間外計算マスタ!$C$3,0)+ROUNDUP(F$18*F$12*時間外計算マスタ!$C$8,0))</f>
        <v/>
      </c>
      <c r="G35" s="197" t="str">
        <f>IF(G2="","",ROUNDUP(ROUND(G33/時間外計算マスタ!$C$16,0)*G$12*時間外計算マスタ!$C$3,0)+ROUNDUP(G$18*G$12*時間外計算マスタ!$C$8,0))</f>
        <v/>
      </c>
      <c r="H35" s="197" t="str">
        <f>IF(H2="","",ROUNDUP(ROUND(H33/時間外計算マスタ!$C$16,0)*H$12*時間外計算マスタ!$C$3,0)+ROUNDUP(H$18*H$12*時間外計算マスタ!$C$8,0))</f>
        <v/>
      </c>
      <c r="I35" s="197" t="str">
        <f>IF(I2="","",ROUNDUP(ROUND(I33/時間外計算マスタ!$C$16,0)*I$12*時間外計算マスタ!$C$3,0)+ROUNDUP(I$18*I$12*時間外計算マスタ!$C$8,0))</f>
        <v/>
      </c>
      <c r="J35" s="206">
        <f t="shared" si="3"/>
        <v>19350</v>
      </c>
    </row>
    <row r="36" spans="1:10">
      <c r="A36" s="180"/>
      <c r="B36" s="3" t="s">
        <v>160</v>
      </c>
      <c r="C36" s="277"/>
      <c r="D36" s="277"/>
      <c r="E36" s="197">
        <f>IF(E2="","",ROUNDUP(ROUND(E33/時間外計算マスタ!$C$16,0)*E$13*時間外計算マスタ!$C$4,0)+ROUNDUP(E$18*E$13*時間外計算マスタ!$C$9,0))</f>
        <v>15480</v>
      </c>
      <c r="F36" s="197" t="str">
        <f>IF(F2="","",ROUNDUP(ROUND(F33/時間外計算マスタ!$C$16,0)*F$13*時間外計算マスタ!$C$4,0)+ROUNDUP(F$18*F$13*時間外計算マスタ!$C$9,0))</f>
        <v/>
      </c>
      <c r="G36" s="197" t="str">
        <f>IF(G2="","",ROUNDUP(ROUND(G33/時間外計算マスタ!$C$16,0)*G$13*時間外計算マスタ!$C$4,0)+ROUNDUP(G$18*G$13*時間外計算マスタ!$C$9,0))</f>
        <v/>
      </c>
      <c r="H36" s="197" t="str">
        <f>IF(H2="","",ROUNDUP(ROUND(H33/時間外計算マスタ!$C$16,0)*H$13*時間外計算マスタ!$C$4,0)+ROUNDUP(H$18*H$13*時間外計算マスタ!$C$9,0))</f>
        <v/>
      </c>
      <c r="I36" s="197" t="str">
        <f>IF(I2="","",ROUNDUP(ROUND(I33/時間外計算マスタ!$C$16,0)*I$13*時間外計算マスタ!$C$4,0)+ROUNDUP(I$18*I$13*時間外計算マスタ!$C$9,0))</f>
        <v/>
      </c>
      <c r="J36" s="207">
        <f t="shared" si="3"/>
        <v>15480</v>
      </c>
    </row>
    <row r="37" spans="1:10">
      <c r="A37" s="180"/>
      <c r="B37" s="3" t="s">
        <v>128</v>
      </c>
      <c r="C37" s="277"/>
      <c r="D37" s="277"/>
      <c r="E37" s="197">
        <f>IF(E2="","",ROUNDUP(ROUND(E33/時間外計算マスタ!$C$16,0)*E$14*時間外計算マスタ!$C$5,0)+ROUNDUP(E$18*E$14*時間外計算マスタ!$C$10,0))</f>
        <v>20898</v>
      </c>
      <c r="F37" s="197" t="str">
        <f>IF(F2="","",ROUNDUP(ROUND(F33/時間外計算マスタ!$C$16,0)*F$14*時間外計算マスタ!$C$5,0)+ROUNDUP(F$18*F$14*時間外計算マスタ!$C$10,0))</f>
        <v/>
      </c>
      <c r="G37" s="197" t="str">
        <f>IF(G2="","",ROUNDUP(ROUND(G33/時間外計算マスタ!$C$16,0)*G$14*時間外計算マスタ!$C$5,0)+ROUNDUP(G$18*G$14*時間外計算マスタ!$C$10,0))</f>
        <v/>
      </c>
      <c r="H37" s="197" t="str">
        <f>IF(H2="","",ROUNDUP(ROUND(H33/時間外計算マスタ!$C$16,0)*H$14*時間外計算マスタ!$C$5,0)+ROUNDUP(H$18*H$14*時間外計算マスタ!$C$10,0))</f>
        <v/>
      </c>
      <c r="I37" s="197" t="str">
        <f>IF(I2="","",ROUNDUP(ROUND(I33/時間外計算マスタ!$C$16,0)*I$14*時間外計算マスタ!$C$5,0)+ROUNDUP(I$18*I$14*時間外計算マスタ!$C$10,0))</f>
        <v/>
      </c>
      <c r="J37" s="207">
        <f t="shared" si="3"/>
        <v>20898</v>
      </c>
    </row>
    <row r="38" spans="1:10">
      <c r="A38" s="180"/>
      <c r="B38" s="3" t="s">
        <v>129</v>
      </c>
      <c r="C38" s="277"/>
      <c r="D38" s="277"/>
      <c r="E38" s="197">
        <f>IF(E2="","",ROUNDUP(ROUND(E33/時間外計算マスタ!$C$16,0)*E$15*時間外計算マスタ!$C$6,0)+ROUNDUP(E$18*E$15*時間外計算マスタ!$C$6,0))</f>
        <v>0</v>
      </c>
      <c r="F38" s="197" t="str">
        <f>IF(F2="","",ROUNDUP(ROUND(F33/時間外計算マスタ!$C$16,0)*F$15*時間外計算マスタ!$C$6,0)+ROUNDUP(F$18*F$15*時間外計算マスタ!$C$6,0))</f>
        <v/>
      </c>
      <c r="G38" s="197" t="str">
        <f>IF(G2="","",ROUNDUP(ROUND(G33/時間外計算マスタ!$C$16,0)*G$15*時間外計算マスタ!$C$6,0)+ROUNDUP(G$18*G$15*時間外計算マスタ!$C$6,0))</f>
        <v/>
      </c>
      <c r="H38" s="197" t="str">
        <f>IF(H2="","",ROUNDUP(ROUND(H33/時間外計算マスタ!$C$16,0)*H$15*時間外計算マスタ!$C$6,0)+ROUNDUP(H$18*H$15*時間外計算マスタ!$C$6,0))</f>
        <v/>
      </c>
      <c r="I38" s="197" t="str">
        <f>IF(I2="","",ROUNDUP(ROUND(I33/時間外計算マスタ!$C$16,0)*I$15*時間外計算マスタ!$C$6,0)+ROUNDUP(I$18*I$15*時間外計算マスタ!$C$6,0))</f>
        <v/>
      </c>
      <c r="J38" s="207">
        <f t="shared" si="3"/>
        <v>0</v>
      </c>
    </row>
    <row r="39" spans="1:10" ht="18" thickBot="1">
      <c r="A39" s="181"/>
      <c r="B39" s="137" t="s">
        <v>369</v>
      </c>
      <c r="C39" s="276"/>
      <c r="D39" s="276"/>
      <c r="E39" s="198">
        <f>IF(E2="","",ROUNDUP(ROUND(E33/時間外計算マスタ!$C$16,0)*E$16*時間外計算マスタ!$C$7,0)+ROUNDUP(E$18*E$16*時間外計算マスタ!$C$7,0))</f>
        <v>0</v>
      </c>
      <c r="F39" s="198" t="str">
        <f>IF(F2="","",ROUNDUP(ROUND(F33/時間外計算マスタ!$C$16,0)*F$16*時間外計算マスタ!$C$7,0)+ROUNDUP(F$18*F$16*時間外計算マスタ!$C$7,0))</f>
        <v/>
      </c>
      <c r="G39" s="198" t="str">
        <f>IF(G2="","",ROUNDUP(ROUND(G33/時間外計算マスタ!$C$16,0)*G$16*時間外計算マスタ!$C$7,0)+ROUNDUP(G$18*G$16*時間外計算マスタ!$C$7,0))</f>
        <v/>
      </c>
      <c r="H39" s="198" t="str">
        <f>IF(H2="","",ROUNDUP(ROUND(H33/時間外計算マスタ!$C$16,0)*H$16*時間外計算マスタ!$C$7,0)+ROUNDUP(H$18*H$16*時間外計算マスタ!$C$7,0))</f>
        <v/>
      </c>
      <c r="I39" s="198" t="str">
        <f>IF(I2="","",ROUNDUP(ROUND(I33/時間外計算マスタ!$C$16,0)*I$16*時間外計算マスタ!$C$7,0)+ROUNDUP(I$18*I$16*時間外計算マスタ!$C$7,0))</f>
        <v/>
      </c>
      <c r="J39" s="209">
        <f t="shared" si="3"/>
        <v>0</v>
      </c>
    </row>
    <row r="40" spans="1:10">
      <c r="A40" s="184" t="s">
        <v>132</v>
      </c>
      <c r="B40" s="141"/>
      <c r="C40" s="279"/>
      <c r="D40" s="279"/>
      <c r="E40" s="151">
        <f>IF(E2="","",SUM(E20:E31,E35:E39))</f>
        <v>345728</v>
      </c>
      <c r="F40" s="151" t="str">
        <f t="shared" ref="F40:I40" si="5">IF(F2="","",SUM(F20:F31,F35:F39))</f>
        <v/>
      </c>
      <c r="G40" s="151" t="str">
        <f t="shared" si="5"/>
        <v/>
      </c>
      <c r="H40" s="151" t="str">
        <f t="shared" si="5"/>
        <v/>
      </c>
      <c r="I40" s="151" t="str">
        <f t="shared" si="5"/>
        <v/>
      </c>
      <c r="J40" s="206">
        <f t="shared" si="3"/>
        <v>345728</v>
      </c>
    </row>
    <row r="41" spans="1:10" ht="18" thickBot="1">
      <c r="A41" s="185" t="s">
        <v>139</v>
      </c>
      <c r="B41" s="142"/>
      <c r="C41" s="280"/>
      <c r="D41" s="280"/>
      <c r="E41" s="150">
        <f>IF(E2="","",E40-E34)</f>
        <v>335728</v>
      </c>
      <c r="F41" s="150" t="str">
        <f t="shared" ref="F41:I41" si="6">IF(F2="","",F40-F34)</f>
        <v/>
      </c>
      <c r="G41" s="150" t="str">
        <f t="shared" si="6"/>
        <v/>
      </c>
      <c r="H41" s="150" t="str">
        <f t="shared" si="6"/>
        <v/>
      </c>
      <c r="I41" s="150" t="str">
        <f t="shared" si="6"/>
        <v/>
      </c>
      <c r="J41" s="209">
        <f t="shared" si="3"/>
        <v>335728</v>
      </c>
    </row>
    <row r="42" spans="1:10">
      <c r="A42" s="179" t="s">
        <v>146</v>
      </c>
      <c r="B42" s="139" t="s">
        <v>134</v>
      </c>
      <c r="C42" s="277"/>
      <c r="D42" s="277"/>
      <c r="E42" s="197">
        <f>IF(社員情報!$N$3=0,"",IF(社員情報!$Y$3="","",IF(社員情報!$I$3&gt;=75,"",VLOOKUP(社員情報!$Y$3,社会保険マスタ!$B$12:$Q$61,7,0))))</f>
        <v>12753</v>
      </c>
      <c r="F42" s="197" t="str">
        <f>IF(社員情報!$N$4=0,"",IF(社員情報!$Y$4="","",IF(社員情報!$I$4&gt;=75,"",VLOOKUP(社員情報!$Y$4,社会保険マスタ!$B$12:$Q$61,7,0))))</f>
        <v/>
      </c>
      <c r="G42" s="197" t="str">
        <f>IF(社員情報!$N$5=0,"",IF(社員情報!$Y$5="","",IF(社員情報!$I$5&gt;=75,"",VLOOKUP(社員情報!$Y$5,社会保険マスタ!$B$12:$Q$61,7,0))))</f>
        <v/>
      </c>
      <c r="H42" s="197" t="str">
        <f>IF(社員情報!$N$6=0,"",IF(社員情報!$Y$6="","",IF(社員情報!$I$6&gt;=75,"",VLOOKUP(社員情報!$Y$6,社会保険マスタ!$B$12:$Q$61,7,0))))</f>
        <v/>
      </c>
      <c r="I42" s="197" t="str">
        <f>IF(社員情報!$N$7=0,"",IF(社員情報!$Y$7="","",IF(社員情報!$I$7&gt;=75,"",VLOOKUP(社員情報!$Y$7,社会保険マスタ!$B$12:$Q$61,7,0))))</f>
        <v/>
      </c>
      <c r="J42" s="206">
        <f t="shared" si="3"/>
        <v>12753</v>
      </c>
    </row>
    <row r="43" spans="1:10">
      <c r="A43" s="180"/>
      <c r="B43" s="3" t="s">
        <v>135</v>
      </c>
      <c r="C43" s="274"/>
      <c r="D43" s="274"/>
      <c r="E43" s="199">
        <f>IF(社員情報!$N$3=0,"",IF(社員情報!$Y$3="","",IF(OR(社員情報!$I$3&lt;40,社員情報!$I$3&gt;=65),"",VLOOKUP(社員情報!$Y$3,社会保険マスタ!$B$12:$Q$61,11,0))))</f>
        <v>2132</v>
      </c>
      <c r="F43" s="199" t="str">
        <f>IF(社員情報!$N$4=0,"",IF(社員情報!$Y$4="","",IF(OR(社員情報!$I$4&lt;40,社員情報!$I$4&gt;=65),"",VLOOKUP(社員情報!$Y$4,社会保険マスタ!$B$12:$Q$61,11,0))))</f>
        <v/>
      </c>
      <c r="G43" s="199" t="str">
        <f>IF(社員情報!$N$5=0,"",IF(社員情報!$Y$5="","",IF(OR(社員情報!$I$5&lt;40,社員情報!$I$5&gt;=65),"",VLOOKUP(社員情報!$Y$5,社会保険マスタ!$B$12:$Q$61,11,0))))</f>
        <v/>
      </c>
      <c r="H43" s="199" t="str">
        <f>IF(社員情報!$N$6=0,"",IF(社員情報!$Y$6="","",IF(OR(社員情報!$I$6&lt;40,社員情報!$I$6&gt;=65),"",VLOOKUP(社員情報!$Y$6,社会保険マスタ!$B$12:$Q$61,11,0))))</f>
        <v/>
      </c>
      <c r="I43" s="199" t="str">
        <f>IF(社員情報!$N$7=0,"",IF(社員情報!$Y$7="","",IF(OR(社員情報!$I$7&lt;40,社員情報!$I$7&gt;=65),"",VLOOKUP(社員情報!$Y$7,社会保険マスタ!$B$12:$Q$61,11,0))))</f>
        <v/>
      </c>
      <c r="J43" s="207">
        <f t="shared" si="3"/>
        <v>2132</v>
      </c>
    </row>
    <row r="44" spans="1:10">
      <c r="A44" s="180"/>
      <c r="B44" s="3" t="s">
        <v>327</v>
      </c>
      <c r="C44" s="274"/>
      <c r="D44" s="274"/>
      <c r="E44" s="199">
        <f>IF(社員情報!$N$3=0,"",IF(社員情報!$Z$3="","",IF(社員情報!$I$3&gt;=70,"",VLOOKUP(社員情報!$Z$3,社会保険マスタ!$B$12:$Q$61,15,0))))</f>
        <v>23790</v>
      </c>
      <c r="F44" s="199" t="str">
        <f>IF(社員情報!$N$4=0,"",IF(社員情報!$Z$4="","",IF(社員情報!$I$4&gt;=70,"",VLOOKUP(社員情報!$Z$4,社会保険マスタ!$B$12:$Q$61,15,0))))</f>
        <v/>
      </c>
      <c r="G44" s="199" t="str">
        <f>IF(社員情報!$N$5=0,"",IF(社員情報!$Z$5="","",IF(社員情報!$I$5&gt;=70,"",VLOOKUP(社員情報!$Z$5,社会保険マスタ!$B$12:$Q$61,15,0))))</f>
        <v/>
      </c>
      <c r="H44" s="199" t="str">
        <f>IF(社員情報!$N$6=0,"",IF(社員情報!$Z$6="","",IF(社員情報!$I$6&gt;=70,"",VLOOKUP(社員情報!$Z$6,社会保険マスタ!$B$12:$Q$61,15,0))))</f>
        <v/>
      </c>
      <c r="I44" s="199" t="str">
        <f>IF(社員情報!$N$7=0,"",IF(社員情報!$Z$7="","",IF(社員情報!$I$7&gt;=70,"",VLOOKUP(社員情報!$Z$7,社会保険マスタ!$B$12:$Q$61,15,0))))</f>
        <v/>
      </c>
      <c r="J44" s="207">
        <f t="shared" si="3"/>
        <v>23790</v>
      </c>
    </row>
    <row r="45" spans="1:10">
      <c r="A45" s="180"/>
      <c r="B45" s="134" t="s">
        <v>136</v>
      </c>
      <c r="C45" s="275"/>
      <c r="D45" s="275"/>
      <c r="E45" s="310">
        <f>IF(社員情報!$AB$3="","",MAX(ROUNDUP(E40*労働保険マスタ!$C$6-0.5,0),0))</f>
        <v>1037</v>
      </c>
      <c r="F45" s="310" t="str">
        <f>IF(社員情報!$AB$4="","",MAX(ROUNDUP(F40*労働保険マスタ!$C$6-0.5,0),0))</f>
        <v/>
      </c>
      <c r="G45" s="310" t="str">
        <f>IF(社員情報!$AB$5="","",MAX(ROUNDUP(G40*労働保険マスタ!$C$6-0.5,0),0))</f>
        <v/>
      </c>
      <c r="H45" s="310" t="str">
        <f>IF(社員情報!$AB$6="","",MAX(ROUNDUP(H40*労働保険マスタ!$C$6-0.5,0),0))</f>
        <v/>
      </c>
      <c r="I45" s="310" t="str">
        <f>IF(社員情報!$AB$7="","",MAX(ROUNDUP(I40*労働保険マスタ!$C$6-0.5,0),0))</f>
        <v/>
      </c>
      <c r="J45" s="210">
        <f t="shared" si="3"/>
        <v>1037</v>
      </c>
    </row>
    <row r="46" spans="1:10" ht="18" thickBot="1">
      <c r="A46" s="185" t="s">
        <v>356</v>
      </c>
      <c r="B46" s="142"/>
      <c r="C46" s="276"/>
      <c r="D46" s="276"/>
      <c r="E46" s="150">
        <f>SUM(E42:E45)</f>
        <v>39712</v>
      </c>
      <c r="F46" s="150">
        <f t="shared" ref="F46:I46" si="7">SUM(F42:F45)</f>
        <v>0</v>
      </c>
      <c r="G46" s="150">
        <f t="shared" si="7"/>
        <v>0</v>
      </c>
      <c r="H46" s="150">
        <f t="shared" si="7"/>
        <v>0</v>
      </c>
      <c r="I46" s="150">
        <f t="shared" si="7"/>
        <v>0</v>
      </c>
      <c r="J46" s="209">
        <f t="shared" si="3"/>
        <v>39712</v>
      </c>
    </row>
    <row r="47" spans="1:10" outlineLevel="1">
      <c r="A47" s="180" t="s">
        <v>271</v>
      </c>
      <c r="B47" s="139" t="s">
        <v>273</v>
      </c>
      <c r="C47" s="277"/>
      <c r="D47" s="277"/>
      <c r="E47" s="197">
        <f>IF(E$2="","",IF(社員情報!$AA$3="",0,給与計算!E42))</f>
        <v>12753</v>
      </c>
      <c r="F47" s="197" t="str">
        <f>IF(F$2="","",IF(社員情報!$AA$4="",0,給与計算!F42))</f>
        <v/>
      </c>
      <c r="G47" s="197" t="str">
        <f>IF(G$2="","",IF(社員情報!$AA$5="",0,給与計算!G42))</f>
        <v/>
      </c>
      <c r="H47" s="197" t="str">
        <f>IF(H$2="","",IF(社員情報!$AA$6="",0,給与計算!H42))</f>
        <v/>
      </c>
      <c r="I47" s="197" t="str">
        <f>IF(I$2="","",IF(社員情報!$AA$7="",0,給与計算!I42))</f>
        <v/>
      </c>
      <c r="J47" s="206">
        <f>SUM(E47:I47)</f>
        <v>12753</v>
      </c>
    </row>
    <row r="48" spans="1:10" outlineLevel="1">
      <c r="A48" s="180"/>
      <c r="B48" s="3" t="s">
        <v>272</v>
      </c>
      <c r="C48" s="274"/>
      <c r="D48" s="274"/>
      <c r="E48" s="199">
        <f>IF(E$2="","",IF(社員情報!$AA$3="",0,給与計算!E43))</f>
        <v>2132</v>
      </c>
      <c r="F48" s="199" t="str">
        <f>IF(F$2="","",IF(社員情報!$AA$4="",0,給与計算!F43))</f>
        <v/>
      </c>
      <c r="G48" s="199" t="str">
        <f>IF(G$2="","",IF(社員情報!$AA$5="",0,給与計算!G43))</f>
        <v/>
      </c>
      <c r="H48" s="199" t="str">
        <f>IF(H$2="","",IF(社員情報!$AA$6="",0,給与計算!H43))</f>
        <v/>
      </c>
      <c r="I48" s="199" t="str">
        <f>IF(I$2="","",IF(社員情報!$AA$7="",0,給与計算!I43))</f>
        <v/>
      </c>
      <c r="J48" s="207">
        <f>SUM(E48:I48)</f>
        <v>2132</v>
      </c>
    </row>
    <row r="49" spans="1:10" outlineLevel="1">
      <c r="A49" s="186"/>
      <c r="B49" s="3" t="s">
        <v>274</v>
      </c>
      <c r="C49" s="274"/>
      <c r="D49" s="274"/>
      <c r="E49" s="199">
        <f>IF(E$2="","",IF(社員情報!$AA$3="",0,給与計算!E44))</f>
        <v>23790</v>
      </c>
      <c r="F49" s="199" t="str">
        <f>IF(F$2="","",IF(社員情報!$AA$4="",0,給与計算!F44))</f>
        <v/>
      </c>
      <c r="G49" s="199" t="str">
        <f>IF(G$2="","",IF(社員情報!$AA$5="",0,給与計算!G44))</f>
        <v/>
      </c>
      <c r="H49" s="199" t="str">
        <f>IF(H$2="","",IF(社員情報!$AA$6="",0,給与計算!H44))</f>
        <v/>
      </c>
      <c r="I49" s="199" t="str">
        <f>IF(I$2="","",IF(社員情報!$AA$7="",0,給与計算!I44))</f>
        <v/>
      </c>
      <c r="J49" s="207">
        <f>SUM(E49:I49)</f>
        <v>23790</v>
      </c>
    </row>
    <row r="50" spans="1:10" outlineLevel="1">
      <c r="A50" s="184" t="s">
        <v>394</v>
      </c>
      <c r="B50" s="4"/>
      <c r="C50" s="274"/>
      <c r="D50" s="274"/>
      <c r="E50" s="152">
        <f>SUM(E47:E49)</f>
        <v>38675</v>
      </c>
      <c r="F50" s="152">
        <f t="shared" ref="F50:I50" si="8">SUM(F47:F49)</f>
        <v>0</v>
      </c>
      <c r="G50" s="152">
        <f t="shared" si="8"/>
        <v>0</v>
      </c>
      <c r="H50" s="152">
        <f t="shared" si="8"/>
        <v>0</v>
      </c>
      <c r="I50" s="152">
        <f t="shared" si="8"/>
        <v>0</v>
      </c>
      <c r="J50" s="207">
        <f>SUM(E50:I50)</f>
        <v>38675</v>
      </c>
    </row>
    <row r="51" spans="1:10">
      <c r="A51" s="187" t="s">
        <v>133</v>
      </c>
      <c r="B51" s="4"/>
      <c r="C51" s="281"/>
      <c r="D51" s="281"/>
      <c r="E51" s="152">
        <f>IF(E2="","",MAX(E41-(E46+E50),0))</f>
        <v>257341</v>
      </c>
      <c r="F51" s="152" t="str">
        <f t="shared" ref="F51:I51" si="9">IF(F2="","",MAX(F41-(F46+F50),0))</f>
        <v/>
      </c>
      <c r="G51" s="152" t="str">
        <f t="shared" si="9"/>
        <v/>
      </c>
      <c r="H51" s="152" t="str">
        <f t="shared" si="9"/>
        <v/>
      </c>
      <c r="I51" s="152" t="str">
        <f t="shared" si="9"/>
        <v/>
      </c>
      <c r="J51" s="207">
        <f>SUM(E51:I51)</f>
        <v>257341</v>
      </c>
    </row>
    <row r="52" spans="1:10">
      <c r="A52" s="188" t="s">
        <v>145</v>
      </c>
      <c r="B52" s="3" t="s">
        <v>151</v>
      </c>
      <c r="C52" s="274"/>
      <c r="D52" s="274"/>
      <c r="E52" s="200">
        <f>IF(社員情報!$Q$3="","",社員情報!$Q$3)</f>
        <v>1</v>
      </c>
      <c r="F52" s="200" t="str">
        <f>IF(社員情報!$Q$4="","",社員情報!$Q$4)</f>
        <v/>
      </c>
      <c r="G52" s="200" t="str">
        <f>IF(社員情報!$Q$5="","",社員情報!$Q$5)</f>
        <v/>
      </c>
      <c r="H52" s="200" t="str">
        <f>IF(社員情報!$Q$6="","",社員情報!$Q$6)</f>
        <v/>
      </c>
      <c r="I52" s="200" t="str">
        <f>IF(社員情報!$Q$7="","",社員情報!$Q$7)</f>
        <v/>
      </c>
      <c r="J52" s="207"/>
    </row>
    <row r="53" spans="1:10" ht="18" outlineLevel="1" thickBot="1">
      <c r="A53" s="180"/>
      <c r="B53" s="137" t="s">
        <v>395</v>
      </c>
      <c r="C53" s="276"/>
      <c r="D53" s="276"/>
      <c r="E53" s="308">
        <f>IF(E2="","",IF(社員情報!$P3="甲",IF(E51&gt;=3500000,(E51-3500000)*45.945%,IF(E51&gt;=2250000,(E51-2250000)*40.84%,IF(E51&gt;=2210000,(E51-2210000)*40.84%,IF(E51&gt;=2170000,(E51-2170000)*40.84%,IF(E51&gt;=1700000,(E51-1700000)*40.84%,IF(E51&gt;=950000,(E51-950000)*33.693%,IF(E51&gt;=780000,(E51-780000)*23.483%,IF(E51&gt;=740000,(E51-740000)*20.42%,0)))))))),IF(E51&gt;=1700000,(E51-1700000)*45.945%,IF(E51&gt;=740000,(E51-740000)*40.84%,0))))</f>
        <v>0</v>
      </c>
      <c r="F53" s="308" t="str">
        <f>IF(F2="","",IF(社員情報!$P4="甲",IF(F51&gt;=3500000,(F51-3500000)*45.945%,IF(F51&gt;=2250000,(F51-2250000)*40.84%,IF(F51&gt;=2210000,(F51-2210000)*40.84%,IF(F51&gt;=2170000,(F51-2170000)*40.84%,IF(F51&gt;=1700000,(F51-1700000)*40.84%,IF(F51&gt;=950000,(F51-950000)*33.693%,IF(F51&gt;=780000,(F51-780000)*23.483%,IF(F51&gt;=740000,(F51-740000)*20.42%,0)))))))),IF(F51&gt;=1700000,(F51-1700000)*45.945%,IF(F51&gt;=740000,(F51-740000)*40.84%,0))))</f>
        <v/>
      </c>
      <c r="G53" s="308" t="str">
        <f>IF(G2="","",IF(社員情報!$P5="甲",IF(G51&gt;=3500000,(G51-3500000)*45.945%,IF(G51&gt;=2250000,(G51-2250000)*40.84%,IF(G51&gt;=2210000,(G51-2210000)*40.84%,IF(G51&gt;=2170000,(G51-2170000)*40.84%,IF(G51&gt;=1700000,(G51-1700000)*40.84%,IF(G51&gt;=950000,(G51-950000)*33.693%,IF(G51&gt;=780000,(G51-780000)*23.483%,IF(G51&gt;=740000,(G51-740000)*20.42%,0)))))))),IF(G51&gt;=1700000,(G51-1700000)*45.945%,IF(G51&gt;=740000,(G51-740000)*40.84%,0))))</f>
        <v/>
      </c>
      <c r="H53" s="308" t="str">
        <f>IF(H2="","",IF(社員情報!$P6="甲",IF(H51&gt;=3500000,(H51-3500000)*45.945%,IF(H51&gt;=2250000,(H51-2250000)*40.84%,IF(H51&gt;=2210000,(H51-2210000)*40.84%,IF(H51&gt;=2170000,(H51-2170000)*40.84%,IF(H51&gt;=1700000,(H51-1700000)*40.84%,IF(H51&gt;=950000,(H51-950000)*33.693%,IF(H51&gt;=780000,(H51-780000)*23.483%,IF(H51&gt;=740000,(H51-740000)*20.42%,0)))))))),IF(H51&gt;=1700000,(H51-1700000)*45.945%,IF(H51&gt;=740000,(H51-740000)*40.84%,0))))</f>
        <v/>
      </c>
      <c r="I53" s="308" t="str">
        <f>IF(I2="","",IF(社員情報!$P7="甲",IF(I51&gt;=3500000,(I51-3500000)*45.945%,IF(I51&gt;=2250000,(I51-2250000)*40.84%,IF(I51&gt;=2210000,(I51-2210000)*40.84%,IF(I51&gt;=2170000,(I51-2170000)*40.84%,IF(I51&gt;=1700000,(I51-1700000)*40.84%,IF(I51&gt;=950000,(I51-950000)*33.693%,IF(I51&gt;=780000,(I51-780000)*23.483%,IF(I51&gt;=740000,(I51-740000)*20.42%,0)))))))),IF(I51&gt;=1700000,(I51-1700000)*45.945%,IF(I51&gt;=740000,(I51-740000)*40.84%,0))))</f>
        <v/>
      </c>
      <c r="J53" s="213"/>
    </row>
    <row r="54" spans="1:10" ht="18" thickBot="1">
      <c r="A54" s="180"/>
      <c r="B54" s="3" t="s">
        <v>152</v>
      </c>
      <c r="C54" s="274"/>
      <c r="D54" s="274"/>
      <c r="E54" s="198">
        <f>IF(E$2="","",ROUNDDOWN(IF(社員情報!$B$3="","",IF(社員情報!$P3="甲",IF(E51&lt;88000,0,VLOOKUP(E51,源泉徴収表!$B:$L,3+E52,TRUE)),IF(E51&lt;88000,E51*0.03063,VLOOKUP(E51,源泉徴収表!$B:$L,11,TRUE)))+E53),0))</f>
        <v>5240</v>
      </c>
      <c r="F54" s="198" t="str">
        <f>IF(F2="","",ROUNDDOWN(IF(社員情報!$B$4="","",IF(社員情報!$P4="甲",IF(F51&lt;88000,0,VLOOKUP(F51,源泉徴収表!$B:$L,3+F52,TRUE)),IF(F51&lt;88000,F51*0.03063,VLOOKUP(F51,源泉徴収表!$B:$L,11,TRUE)))+F53),0))</f>
        <v/>
      </c>
      <c r="G54" s="198" t="str">
        <f>IF(G2="","",ROUNDDOWN(IF(社員情報!$B$5="","",IF(社員情報!$P5="甲",IF(G51&lt;88000,0,VLOOKUP(G51,源泉徴収表!$B:$L,3+G52,TRUE)),IF(G51&lt;88000,G51*0.03063,VLOOKUP(G51,源泉徴収表!$B:$L,11,TRUE)))+G53),0))</f>
        <v/>
      </c>
      <c r="H54" s="198" t="str">
        <f>IF(H2="","",ROUNDDOWN(IF(社員情報!$B$6="","",IF(社員情報!$P6="甲",IF(H51&lt;88000,0,VLOOKUP(H51,源泉徴収表!$B:$L,3+H52,TRUE)),IF(H51&lt;88000,H51*0.03063,VLOOKUP(H51,源泉徴収表!$B:$L,11,TRUE)))+H53),0))</f>
        <v/>
      </c>
      <c r="I54" s="198" t="str">
        <f>IF(I2="","",ROUNDDOWN(IF(社員情報!$B$7="","",IF(社員情報!$P7="甲",IF(I51&lt;88000,0,VLOOKUP(I51,源泉徴収表!$B:$L,3+I52,TRUE)),IF(I51&lt;88000,I51*0.03063,VLOOKUP(I51,源泉徴収表!$B:$L,11,TRUE)))+I53),0))</f>
        <v/>
      </c>
      <c r="J54" s="209">
        <f t="shared" ref="J54:J62" si="10">SUM(E54:I54)</f>
        <v>5240</v>
      </c>
    </row>
    <row r="55" spans="1:10" ht="18" thickBot="1">
      <c r="A55" s="186"/>
      <c r="B55" s="215" t="s">
        <v>137</v>
      </c>
      <c r="C55" s="370"/>
      <c r="D55" s="370"/>
      <c r="E55" s="371">
        <v>10000</v>
      </c>
      <c r="F55" s="371"/>
      <c r="G55" s="371"/>
      <c r="H55" s="371"/>
      <c r="I55" s="371"/>
      <c r="J55" s="213">
        <f t="shared" si="10"/>
        <v>10000</v>
      </c>
    </row>
    <row r="56" spans="1:10">
      <c r="A56" s="188" t="s">
        <v>119</v>
      </c>
      <c r="B56" s="139" t="s">
        <v>260</v>
      </c>
      <c r="C56" s="277"/>
      <c r="D56" s="277"/>
      <c r="E56" s="147"/>
      <c r="F56" s="147"/>
      <c r="G56" s="147"/>
      <c r="H56" s="147"/>
      <c r="I56" s="147"/>
      <c r="J56" s="206">
        <f t="shared" si="10"/>
        <v>0</v>
      </c>
    </row>
    <row r="57" spans="1:10">
      <c r="A57" s="180"/>
      <c r="B57" s="3" t="s">
        <v>149</v>
      </c>
      <c r="C57" s="274"/>
      <c r="D57" s="274"/>
      <c r="E57" s="92"/>
      <c r="F57" s="92"/>
      <c r="G57" s="92"/>
      <c r="H57" s="92"/>
      <c r="I57" s="92"/>
      <c r="J57" s="207">
        <f t="shared" si="10"/>
        <v>0</v>
      </c>
    </row>
    <row r="58" spans="1:10">
      <c r="A58" s="180"/>
      <c r="B58" s="3" t="s">
        <v>149</v>
      </c>
      <c r="C58" s="274"/>
      <c r="D58" s="274"/>
      <c r="E58" s="92"/>
      <c r="F58" s="92"/>
      <c r="G58" s="92"/>
      <c r="H58" s="92"/>
      <c r="I58" s="92"/>
      <c r="J58" s="207">
        <f t="shared" si="10"/>
        <v>0</v>
      </c>
    </row>
    <row r="59" spans="1:10" ht="18" thickBot="1">
      <c r="A59" s="181"/>
      <c r="B59" s="137" t="s">
        <v>148</v>
      </c>
      <c r="C59" s="276"/>
      <c r="D59" s="276"/>
      <c r="E59" s="149"/>
      <c r="F59" s="149"/>
      <c r="G59" s="149"/>
      <c r="H59" s="149"/>
      <c r="I59" s="149"/>
      <c r="J59" s="209">
        <f t="shared" si="10"/>
        <v>0</v>
      </c>
    </row>
    <row r="60" spans="1:10" ht="18" thickBot="1">
      <c r="A60" s="195" t="s">
        <v>259</v>
      </c>
      <c r="B60" s="194" t="s">
        <v>168</v>
      </c>
      <c r="C60" s="282"/>
      <c r="D60" s="282"/>
      <c r="E60" s="161"/>
      <c r="F60" s="161"/>
      <c r="G60" s="161"/>
      <c r="H60" s="161"/>
      <c r="I60" s="161"/>
      <c r="J60" s="212">
        <f t="shared" si="10"/>
        <v>0</v>
      </c>
    </row>
    <row r="61" spans="1:10" ht="18" thickBot="1">
      <c r="A61" s="189" t="s">
        <v>141</v>
      </c>
      <c r="B61" s="170"/>
      <c r="C61" s="282"/>
      <c r="D61" s="282"/>
      <c r="E61" s="219">
        <f t="shared" ref="E61:I61" si="11">IF(E2="","",SUM(E46,E50,E54,E55:E60))</f>
        <v>93627</v>
      </c>
      <c r="F61" s="219" t="str">
        <f t="shared" si="11"/>
        <v/>
      </c>
      <c r="G61" s="219" t="str">
        <f t="shared" si="11"/>
        <v/>
      </c>
      <c r="H61" s="219" t="str">
        <f t="shared" si="11"/>
        <v/>
      </c>
      <c r="I61" s="219" t="str">
        <f t="shared" si="11"/>
        <v/>
      </c>
      <c r="J61" s="212">
        <f t="shared" si="10"/>
        <v>93627</v>
      </c>
    </row>
    <row r="62" spans="1:10" ht="18" thickBot="1">
      <c r="A62" s="190" t="s">
        <v>142</v>
      </c>
      <c r="B62" s="191"/>
      <c r="C62" s="283"/>
      <c r="D62" s="283"/>
      <c r="E62" s="311">
        <f t="shared" ref="E62:I62" si="12">IF(E2="","",E40-E61)</f>
        <v>252101</v>
      </c>
      <c r="F62" s="311" t="str">
        <f t="shared" si="12"/>
        <v/>
      </c>
      <c r="G62" s="311" t="str">
        <f t="shared" si="12"/>
        <v/>
      </c>
      <c r="H62" s="311" t="str">
        <f t="shared" si="12"/>
        <v/>
      </c>
      <c r="I62" s="311" t="str">
        <f t="shared" si="12"/>
        <v/>
      </c>
      <c r="J62" s="213">
        <f t="shared" si="10"/>
        <v>252101</v>
      </c>
    </row>
    <row r="65" spans="1:10" ht="18" thickBot="1"/>
    <row r="66" spans="1:10">
      <c r="A66" s="286" t="s">
        <v>108</v>
      </c>
      <c r="B66" s="287" t="s">
        <v>339</v>
      </c>
      <c r="C66" s="272"/>
      <c r="D66" s="272"/>
      <c r="E66" s="268">
        <f>IF(社員情報!$N$3=0,"",IF(社員情報!$Y$3="","",IF(社員情報!$I$3&gt;=75,"",VLOOKUP(社員情報!$Y$3,社会保険マスタ!$B$12:$Q$61,8,0))))</f>
        <v>12753</v>
      </c>
      <c r="F66" s="268" t="str">
        <f>IF(社員情報!$N$4=0,"",IF(社員情報!$Y$4="","",IF(社員情報!$I$4&gt;=75,"",VLOOKUP(社員情報!$Y$4,社会保険マスタ!$B$12:$Q$61,8,0))))</f>
        <v/>
      </c>
      <c r="G66" s="268" t="str">
        <f>IF(社員情報!$N$5=0,"",IF(社員情報!$Y$5="","",IF(社員情報!$I$5&gt;=75,"",VLOOKUP(社員情報!$Y$5,社会保険マスタ!$B$12:$Q$61,8,0))))</f>
        <v/>
      </c>
      <c r="H66" s="268" t="str">
        <f>IF(社員情報!$N$6=0,"",IF(社員情報!$Y$6="","",IF(社員情報!$I$6&gt;=75,"",VLOOKUP(社員情報!$Y$6,社会保険マスタ!$B$12:$Q$61,8,0))))</f>
        <v/>
      </c>
      <c r="I66" s="268" t="str">
        <f>IF(社員情報!$N$7=0,"",IF(社員情報!$Y$7="","",IF(社員情報!$I$7&gt;=75,"",VLOOKUP(社員情報!$Y$7,社会保険マスタ!$B$12:$Q$61,8,0))))</f>
        <v/>
      </c>
      <c r="J66" s="218">
        <f t="shared" ref="J66:J75" si="13">SUM(E66:I66)</f>
        <v>12753</v>
      </c>
    </row>
    <row r="67" spans="1:10">
      <c r="A67" s="288"/>
      <c r="B67" s="289" t="s">
        <v>340</v>
      </c>
      <c r="C67" s="270"/>
      <c r="D67" s="270"/>
      <c r="E67" s="199">
        <f>IF(社員情報!$N$3=0,"",IF(社員情報!$Y$3="","",IF(OR(社員情報!$I$3&lt;40,社員情報!$I$3&gt;=65),"",VLOOKUP(社員情報!$Y$3,社会保険マスタ!$B$12:$Q$61,12,0))))</f>
        <v>2132</v>
      </c>
      <c r="F67" s="199" t="str">
        <f>IF(社員情報!$N$4=0,"",IF(社員情報!$Y$4="","",IF(OR(社員情報!$I$4&lt;40,社員情報!$I$4&gt;=65),"",VLOOKUP(社員情報!$Y$4,社会保険マスタ!$B$12:$Q$61,12,0))))</f>
        <v/>
      </c>
      <c r="G67" s="199" t="str">
        <f>IF(社員情報!$N$5=0,"",IF(社員情報!$Y$5="","",IF(OR(社員情報!$I$5&lt;40,社員情報!$I$5&gt;=65),"",VLOOKUP(社員情報!$Y$5,社会保険マスタ!$B$12:$Q$61,12,0))))</f>
        <v/>
      </c>
      <c r="H67" s="199" t="str">
        <f>IF(社員情報!$N$6=0,"",IF(社員情報!$Y$6="","",IF(OR(社員情報!$I$6&lt;40,社員情報!$I$6&gt;=65),"",VLOOKUP(社員情報!$Y$6,社会保険マスタ!$B$12:$Q$61,12,0))))</f>
        <v/>
      </c>
      <c r="I67" s="199" t="str">
        <f>IF(社員情報!$N$7=0,"",IF(社員情報!$Y$7="","",IF(OR(社員情報!$I$7&lt;40,社員情報!$I$7&gt;=65),"",VLOOKUP(社員情報!$Y$7,社会保険マスタ!$B$12:$Q$61,12,0))))</f>
        <v/>
      </c>
      <c r="J67" s="207">
        <f t="shared" si="13"/>
        <v>2132</v>
      </c>
    </row>
    <row r="68" spans="1:10">
      <c r="A68" s="288"/>
      <c r="B68" s="289" t="s">
        <v>341</v>
      </c>
      <c r="C68" s="270"/>
      <c r="D68" s="270"/>
      <c r="E68" s="199">
        <f>IF(社員情報!$N$3=0,"",IF(社員情報!$Z$3="","",IF(社員情報!$I$3&gt;=70,"",VLOOKUP(社員情報!$Z$3,社会保険マスタ!$B$12:$Q$61,16,0))))</f>
        <v>23790</v>
      </c>
      <c r="F68" s="199" t="str">
        <f>IF(社員情報!$N$4=0,"",IF(社員情報!$Z$4="","",IF(社員情報!$I$4&gt;=70,"",VLOOKUP(社員情報!$Z$4,社会保険マスタ!$B$12:$Q$61,16,0))))</f>
        <v/>
      </c>
      <c r="G68" s="199" t="str">
        <f>IF(社員情報!$N$5=0,"",IF(社員情報!$Z$5="","",IF(社員情報!$I$5&gt;=70,"",VLOOKUP(社員情報!$Z$5,社会保険マスタ!$B$12:$Q$61,16,0))))</f>
        <v/>
      </c>
      <c r="H68" s="199" t="str">
        <f>IF(社員情報!$N$6=0,"",IF(社員情報!$Z$6="","",IF(社員情報!$I$6&gt;=70,"",VLOOKUP(社員情報!$Z$6,社会保険マスタ!$B$12:$Q$61,16,0))))</f>
        <v/>
      </c>
      <c r="I68" s="199" t="str">
        <f>IF(社員情報!$N$7=0,"",IF(社員情報!$Z$7="","",IF(社員情報!$I$7&gt;=70,"",VLOOKUP(社員情報!$Z$7,社会保険マスタ!$B$12:$Q$61,16,0))))</f>
        <v/>
      </c>
      <c r="J68" s="207">
        <f t="shared" si="13"/>
        <v>23790</v>
      </c>
    </row>
    <row r="69" spans="1:10">
      <c r="A69" s="288"/>
      <c r="B69" s="289" t="s">
        <v>343</v>
      </c>
      <c r="C69" s="270"/>
      <c r="D69" s="270"/>
      <c r="E69" s="199">
        <f>IF(社員情報!$N$3=0,"",IF(社員情報!$Z$3="","",VLOOKUP(社員情報!$Z$3,社会保険マスタ!$B$12:$R$61,17,0)))</f>
        <v>936</v>
      </c>
      <c r="F69" s="199" t="str">
        <f>IF(社員情報!$N$4=0,"",IF(社員情報!$Z$4="","",VLOOKUP(社員情報!$Z$4,社会保険マスタ!$B$12:$R$61,17,0)))</f>
        <v/>
      </c>
      <c r="G69" s="199" t="str">
        <f>IF(社員情報!$N$5=0,"",IF(社員情報!$Z$5="","",VLOOKUP(社員情報!$Z$5,社会保険マスタ!$B$12:$R$61,17,0)))</f>
        <v/>
      </c>
      <c r="H69" s="199" t="str">
        <f>IF(社員情報!$N$6=0,"",IF(社員情報!$Z$6="","",VLOOKUP(社員情報!$Z$6,社会保険マスタ!$B$12:$R$61,17,0)))</f>
        <v/>
      </c>
      <c r="I69" s="199" t="str">
        <f>IF(社員情報!$N$7=0,"",IF(社員情報!$Z$7="","",VLOOKUP(社員情報!$Z$7,社会保険マスタ!$B$12:$R$61,17,0)))</f>
        <v/>
      </c>
      <c r="J69" s="207">
        <f t="shared" si="13"/>
        <v>936</v>
      </c>
    </row>
    <row r="70" spans="1:10">
      <c r="A70" s="288"/>
      <c r="B70" s="289" t="s">
        <v>342</v>
      </c>
      <c r="C70" s="270"/>
      <c r="D70" s="270"/>
      <c r="E70" s="199">
        <f>IF(社員情報!$AB$3="","",MAX(ROUNDDOWN(E40*労働保険マスタ!$D$6,0),0))</f>
        <v>2074</v>
      </c>
      <c r="F70" s="199" t="str">
        <f>IF(社員情報!$AB$4="","",MAX(ROUNDDOWN(F40*労働保険マスタ!$D$6,0),0))</f>
        <v/>
      </c>
      <c r="G70" s="199" t="str">
        <f>IF(社員情報!$AB$5="","",MAX(ROUNDDOWN(G40*労働保険マスタ!$D$6,0),0))</f>
        <v/>
      </c>
      <c r="H70" s="199" t="str">
        <f>IF(社員情報!$AB$6="","",MAX(ROUNDDOWN(H40*労働保険マスタ!$D$6,0),0))</f>
        <v/>
      </c>
      <c r="I70" s="199" t="str">
        <f>IF(社員情報!$AB$7="","",MAX(ROUNDDOWN(I40*労働保険マスタ!$D$6,0),0))</f>
        <v/>
      </c>
      <c r="J70" s="207">
        <f t="shared" si="13"/>
        <v>2074</v>
      </c>
    </row>
    <row r="71" spans="1:10" ht="18" thickBot="1">
      <c r="A71" s="290"/>
      <c r="B71" s="291" t="s">
        <v>14</v>
      </c>
      <c r="C71" s="271"/>
      <c r="D71" s="271"/>
      <c r="E71" s="198">
        <f>IF(社員情報!$AD$3="","",MAX(ROUNDDOWN(E41*労働保険マスタ!$G$6,0),0))</f>
        <v>1007</v>
      </c>
      <c r="F71" s="198" t="str">
        <f>IF(社員情報!$AD$4="","",MAX(ROUNDDOWN(F41*労働保険マスタ!$G$6,0),0))</f>
        <v/>
      </c>
      <c r="G71" s="198" t="str">
        <f>IF(社員情報!$AD$5="","",MAX(ROUNDDOWN(G41*労働保険マスタ!$G$6,0),0))</f>
        <v/>
      </c>
      <c r="H71" s="198" t="str">
        <f>IF(社員情報!$AD$6="","",MAX(ROUNDDOWN(H41*労働保険マスタ!$G$6,0),0))</f>
        <v/>
      </c>
      <c r="I71" s="198" t="str">
        <f>IF(社員情報!$AD$7="","",MAX(ROUNDDOWN(I41*労働保険マスタ!$G$6,0),0))</f>
        <v/>
      </c>
      <c r="J71" s="209">
        <f t="shared" si="13"/>
        <v>1007</v>
      </c>
    </row>
    <row r="72" spans="1:10">
      <c r="A72" s="286" t="s">
        <v>108</v>
      </c>
      <c r="B72" s="287" t="s">
        <v>350</v>
      </c>
      <c r="C72" s="272"/>
      <c r="D72" s="272"/>
      <c r="E72" s="197">
        <f>IF(E$2="","",IF(社員情報!$AA$3="",0,給与計算!E66))</f>
        <v>12753</v>
      </c>
      <c r="F72" s="197" t="str">
        <f>IF(F$2="","",IF(社員情報!$AA$4="",0,給与計算!F66))</f>
        <v/>
      </c>
      <c r="G72" s="197" t="str">
        <f>IF(G$2="","",IF(社員情報!$AA$5="",0,給与計算!G66))</f>
        <v/>
      </c>
      <c r="H72" s="197" t="str">
        <f>IF(H$2="","",IF(社員情報!$AA$6="",0,給与計算!H66))</f>
        <v/>
      </c>
      <c r="I72" s="197" t="str">
        <f>IF(I$2="","",IF(社員情報!$AA$7="",0,給与計算!I66))</f>
        <v/>
      </c>
      <c r="J72" s="218">
        <f t="shared" si="13"/>
        <v>12753</v>
      </c>
    </row>
    <row r="73" spans="1:10">
      <c r="A73" s="288" t="s">
        <v>355</v>
      </c>
      <c r="B73" s="289" t="s">
        <v>351</v>
      </c>
      <c r="C73" s="270"/>
      <c r="D73" s="270"/>
      <c r="E73" s="199">
        <f>IF(E$2="","",IF(社員情報!$AA$3="",0,給与計算!E67))</f>
        <v>2132</v>
      </c>
      <c r="F73" s="199" t="str">
        <f>IF(F$2="","",IF(社員情報!$AA$4="",0,給与計算!F67))</f>
        <v/>
      </c>
      <c r="G73" s="199" t="str">
        <f>IF(G$2="","",IF(社員情報!$AA$5="",0,給与計算!G67))</f>
        <v/>
      </c>
      <c r="H73" s="199" t="str">
        <f>IF(H$2="","",IF(社員情報!$AA$6="",0,給与計算!H67))</f>
        <v/>
      </c>
      <c r="I73" s="199" t="str">
        <f>IF(I$2="","",IF(社員情報!$AA$7="",0,給与計算!I67))</f>
        <v/>
      </c>
      <c r="J73" s="207">
        <f t="shared" si="13"/>
        <v>2132</v>
      </c>
    </row>
    <row r="74" spans="1:10" ht="18" thickBot="1">
      <c r="A74" s="290"/>
      <c r="B74" s="291" t="s">
        <v>352</v>
      </c>
      <c r="C74" s="271"/>
      <c r="D74" s="271"/>
      <c r="E74" s="199">
        <f>IF(E$2="","",IF(社員情報!$AA$3="",0,給与計算!E68))</f>
        <v>23790</v>
      </c>
      <c r="F74" s="199" t="str">
        <f>IF(F$2="","",IF(社員情報!$AA$4="",0,給与計算!F68))</f>
        <v/>
      </c>
      <c r="G74" s="199" t="str">
        <f>IF(G$2="","",IF(社員情報!$AA$5="",0,給与計算!G68))</f>
        <v/>
      </c>
      <c r="H74" s="199" t="str">
        <f>IF(H$2="","",IF(社員情報!$AA$6="",0,給与計算!H68))</f>
        <v/>
      </c>
      <c r="I74" s="199" t="str">
        <f>IF(I$2="","",IF(社員情報!$AA$7="",0,給与計算!I68))</f>
        <v/>
      </c>
      <c r="J74" s="209">
        <f t="shared" si="13"/>
        <v>23790</v>
      </c>
    </row>
    <row r="75" spans="1:10" ht="18" thickBot="1">
      <c r="A75" s="292" t="s">
        <v>344</v>
      </c>
      <c r="B75" s="293"/>
      <c r="C75" s="271"/>
      <c r="D75" s="271"/>
      <c r="E75" s="198">
        <f>SUM(E66:E74)</f>
        <v>81367</v>
      </c>
      <c r="F75" s="198">
        <f t="shared" ref="F75:I75" si="14">SUM(F66:F74)</f>
        <v>0</v>
      </c>
      <c r="G75" s="198">
        <f t="shared" si="14"/>
        <v>0</v>
      </c>
      <c r="H75" s="198">
        <f t="shared" si="14"/>
        <v>0</v>
      </c>
      <c r="I75" s="198">
        <f t="shared" si="14"/>
        <v>0</v>
      </c>
      <c r="J75" s="209">
        <f t="shared" si="13"/>
        <v>81367</v>
      </c>
    </row>
    <row r="78" spans="1:10">
      <c r="A78" s="329" t="s">
        <v>399</v>
      </c>
    </row>
    <row r="79" spans="1:10">
      <c r="A79" s="329" t="s">
        <v>400</v>
      </c>
    </row>
    <row r="80" spans="1:10" ht="18">
      <c r="A80" s="481" t="s">
        <v>401</v>
      </c>
    </row>
    <row r="81" spans="1:1">
      <c r="A81" s="1"/>
    </row>
    <row r="82" spans="1:1">
      <c r="A82" s="329" t="s">
        <v>398</v>
      </c>
    </row>
  </sheetData>
  <sheetProtection formatCells="0" formatColumns="0" formatRows="0" insertRows="0" deleteRows="0" selectLockedCells="1" sort="0" autoFilter="0" pivotTables="0"/>
  <protectedRanges>
    <protectedRange sqref="B1:J1048576 A1:A77 A83:A1048576" name="範囲1"/>
  </protectedRanges>
  <phoneticPr fontId="3"/>
  <dataValidations count="1">
    <dataValidation imeMode="halfAlpha" allowBlank="1" showInputMessage="1" showErrorMessage="1" sqref="E6:I19 E22:I32 E55:I60" xr:uid="{E3C5CC10-7B96-486B-B82F-79EEA48526D2}"/>
  </dataValidations>
  <hyperlinks>
    <hyperlink ref="A80" r:id="rId1" xr:uid="{A2D69BB4-CBA2-4E6F-92C1-F224D5465127}"/>
  </hyperlinks>
  <printOptions horizontalCentered="1" verticalCentered="1"/>
  <pageMargins left="0.70866141732283472" right="0.70866141732283472" top="0.74803149606299213" bottom="0.74803149606299213" header="0.31496062992125984" footer="0.31496062992125984"/>
  <pageSetup paperSize="9" scale="86" fitToWidth="0" fitToHeight="3"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8025-72AA-426A-A922-799B5B005271}">
  <sheetPr>
    <tabColor theme="5" tint="0.59999389629810485"/>
    <pageSetUpPr autoPageBreaks="0" fitToPage="1"/>
  </sheetPr>
  <dimension ref="A1:I43"/>
  <sheetViews>
    <sheetView zoomScale="90" zoomScaleNormal="90" workbookViewId="0">
      <pane xSplit="3" ySplit="5" topLeftCell="D6" activePane="bottomRight" state="frozen"/>
      <selection pane="topRight" activeCell="E1" sqref="E1"/>
      <selection pane="bottomLeft" activeCell="A7" sqref="A7"/>
      <selection pane="bottomRight" activeCell="D6" sqref="D6"/>
    </sheetView>
  </sheetViews>
  <sheetFormatPr defaultRowHeight="17.399999999999999" outlineLevelRow="1" outlineLevelCol="1"/>
  <cols>
    <col min="1" max="1" width="11.09765625" style="143" bestFit="1" customWidth="1"/>
    <col min="2" max="2" width="15.09765625" style="143" bestFit="1" customWidth="1"/>
    <col min="3" max="3" width="15.09765625" style="153" hidden="1" customWidth="1" outlineLevel="1"/>
    <col min="4" max="4" width="11.69921875" style="1" customWidth="1" collapsed="1"/>
    <col min="5" max="8" width="11.69921875" style="1" customWidth="1"/>
    <col min="9" max="9" width="13.3984375" style="1" customWidth="1"/>
    <col min="10" max="16384" width="8.796875" style="1"/>
  </cols>
  <sheetData>
    <row r="1" spans="1:9">
      <c r="A1" s="172" t="s">
        <v>277</v>
      </c>
      <c r="B1" s="173">
        <v>44722</v>
      </c>
      <c r="C1" s="174" t="s">
        <v>262</v>
      </c>
      <c r="D1" s="174">
        <v>1</v>
      </c>
      <c r="E1" s="174">
        <v>2</v>
      </c>
      <c r="F1" s="174">
        <v>3</v>
      </c>
      <c r="G1" s="174">
        <v>4</v>
      </c>
      <c r="H1" s="174">
        <v>5</v>
      </c>
      <c r="I1" s="175" t="s">
        <v>276</v>
      </c>
    </row>
    <row r="2" spans="1:9">
      <c r="A2" s="176" t="s">
        <v>6</v>
      </c>
      <c r="B2" s="3" t="s">
        <v>1</v>
      </c>
      <c r="C2" s="154"/>
      <c r="D2" s="144">
        <f>IF(社員情報!$B$3="","",社員情報!$B$3)</f>
        <v>10001</v>
      </c>
      <c r="E2" s="144" t="str">
        <f>IF(社員情報!$B$4="","",社員情報!$B$4)</f>
        <v/>
      </c>
      <c r="F2" s="144" t="str">
        <f>IF(社員情報!$B$5="","",社員情報!$B$5)</f>
        <v/>
      </c>
      <c r="G2" s="144" t="str">
        <f>IF(社員情報!$B$6="","",社員情報!$B$6)</f>
        <v/>
      </c>
      <c r="H2" s="144" t="str">
        <f>IF(社員情報!$B$7="","",社員情報!$B$7)</f>
        <v/>
      </c>
      <c r="I2" s="202"/>
    </row>
    <row r="3" spans="1:9">
      <c r="A3" s="177"/>
      <c r="B3" s="134" t="s">
        <v>150</v>
      </c>
      <c r="C3" s="155"/>
      <c r="D3" s="145" t="str">
        <f>IF(社員情報!$C$3="","",社員情報!$C3)</f>
        <v>人事　太郎</v>
      </c>
      <c r="E3" s="145" t="str">
        <f>IF(社員情報!$C4="","",社員情報!$C$4)</f>
        <v/>
      </c>
      <c r="F3" s="145" t="str">
        <f>IF(社員情報!$C5="","",社員情報!$C$5)</f>
        <v/>
      </c>
      <c r="G3" s="145" t="str">
        <f>IF(社員情報!$C6="","",社員情報!$C$6)</f>
        <v/>
      </c>
      <c r="H3" s="145" t="str">
        <f>IF(社員情報!$C7="","",社員情報!$C$7)</f>
        <v/>
      </c>
      <c r="I3" s="203"/>
    </row>
    <row r="4" spans="1:9">
      <c r="A4" s="177"/>
      <c r="B4" s="134" t="s">
        <v>7</v>
      </c>
      <c r="C4" s="155"/>
      <c r="D4" s="145" t="str">
        <f>IF(社員情報!$O$3="","",社員情報!$O3)</f>
        <v>正社員</v>
      </c>
      <c r="E4" s="145" t="str">
        <f>IF(社員情報!$O4="","",社員情報!$O$4)</f>
        <v/>
      </c>
      <c r="F4" s="145" t="str">
        <f>IF(社員情報!$O5="","",社員情報!$O$5)</f>
        <v/>
      </c>
      <c r="G4" s="145" t="str">
        <f>IF(社員情報!$O6="","",社員情報!$O$6)</f>
        <v/>
      </c>
      <c r="H4" s="145" t="str">
        <f>IF(社員情報!$O7="","",社員情報!$O$7)</f>
        <v/>
      </c>
      <c r="I4" s="203"/>
    </row>
    <row r="5" spans="1:9" ht="18" thickBot="1">
      <c r="A5" s="178"/>
      <c r="B5" s="137" t="s">
        <v>111</v>
      </c>
      <c r="C5" s="156"/>
      <c r="D5" s="146" t="str">
        <f>IF(社員情報!$E$3="","",社員情報!$E3)</f>
        <v>人事部</v>
      </c>
      <c r="E5" s="146" t="str">
        <f>IF(社員情報!$E4="","",社員情報!$E$4)</f>
        <v/>
      </c>
      <c r="F5" s="146" t="str">
        <f>IF(社員情報!$E5="","",社員情報!$E$5)</f>
        <v/>
      </c>
      <c r="G5" s="146" t="str">
        <f>IF(社員情報!$E6="","",社員情報!$E$6)</f>
        <v/>
      </c>
      <c r="H5" s="146" t="str">
        <f>IF(社員情報!$E7="","",社員情報!$E$7)</f>
        <v/>
      </c>
      <c r="I5" s="204"/>
    </row>
    <row r="6" spans="1:9">
      <c r="A6" s="180" t="s">
        <v>118</v>
      </c>
      <c r="B6" s="139" t="s">
        <v>278</v>
      </c>
      <c r="C6" s="154">
        <v>1</v>
      </c>
      <c r="D6" s="147">
        <v>500000</v>
      </c>
      <c r="E6" s="147"/>
      <c r="F6" s="147"/>
      <c r="G6" s="147"/>
      <c r="H6" s="147"/>
      <c r="I6" s="206">
        <f>SUM(D6:H6)</f>
        <v>500000</v>
      </c>
    </row>
    <row r="7" spans="1:9">
      <c r="A7" s="180"/>
      <c r="B7" s="135" t="s">
        <v>338</v>
      </c>
      <c r="C7" s="155">
        <v>1</v>
      </c>
      <c r="D7" s="92"/>
      <c r="E7" s="92"/>
      <c r="F7" s="92"/>
      <c r="G7" s="92"/>
      <c r="H7" s="92"/>
      <c r="I7" s="207">
        <f t="shared" ref="I7:I26" si="0">SUM(D7:H7)</f>
        <v>0</v>
      </c>
    </row>
    <row r="8" spans="1:9" ht="18" thickBot="1">
      <c r="A8" s="181"/>
      <c r="B8" s="215" t="s">
        <v>279</v>
      </c>
      <c r="C8" s="156">
        <v>1</v>
      </c>
      <c r="D8" s="193"/>
      <c r="E8" s="193"/>
      <c r="F8" s="193"/>
      <c r="G8" s="193"/>
      <c r="H8" s="193"/>
      <c r="I8" s="213">
        <f t="shared" si="0"/>
        <v>0</v>
      </c>
    </row>
    <row r="9" spans="1:9" ht="19.2" hidden="1" customHeight="1" outlineLevel="1" thickBot="1">
      <c r="A9" s="183"/>
      <c r="B9" s="215" t="s">
        <v>263</v>
      </c>
      <c r="C9" s="216"/>
      <c r="D9" s="308">
        <f ca="1">SUMIF($C$6:$C$19,0,D6:D8)</f>
        <v>0</v>
      </c>
      <c r="E9" s="308">
        <f t="shared" ref="E9:H9" ca="1" si="1">SUMIF($C$6:$C$19,0,E6:E8)</f>
        <v>0</v>
      </c>
      <c r="F9" s="308">
        <f t="shared" ca="1" si="1"/>
        <v>0</v>
      </c>
      <c r="G9" s="308">
        <f t="shared" ca="1" si="1"/>
        <v>0</v>
      </c>
      <c r="H9" s="308">
        <f t="shared" ca="1" si="1"/>
        <v>0</v>
      </c>
      <c r="I9" s="213">
        <f t="shared" ca="1" si="0"/>
        <v>0</v>
      </c>
    </row>
    <row r="10" spans="1:9" collapsed="1">
      <c r="A10" s="184" t="s">
        <v>132</v>
      </c>
      <c r="B10" s="141"/>
      <c r="C10" s="158"/>
      <c r="D10" s="151">
        <f t="shared" ref="D10:H10" ca="1" si="2">IF(D2="","",SUM(D6:D8)-D9)</f>
        <v>500000</v>
      </c>
      <c r="E10" s="151" t="str">
        <f t="shared" si="2"/>
        <v/>
      </c>
      <c r="F10" s="151" t="str">
        <f t="shared" si="2"/>
        <v/>
      </c>
      <c r="G10" s="151" t="str">
        <f t="shared" si="2"/>
        <v/>
      </c>
      <c r="H10" s="151" t="str">
        <f t="shared" si="2"/>
        <v/>
      </c>
      <c r="I10" s="206">
        <f t="shared" ca="1" si="0"/>
        <v>500000</v>
      </c>
    </row>
    <row r="11" spans="1:9" ht="18" thickBot="1">
      <c r="A11" s="185" t="s">
        <v>139</v>
      </c>
      <c r="B11" s="142"/>
      <c r="C11" s="159"/>
      <c r="D11" s="150">
        <f t="shared" ref="D11:H11" ca="1" si="3">IF(D2="","",D10-D9)</f>
        <v>500000</v>
      </c>
      <c r="E11" s="150" t="str">
        <f t="shared" si="3"/>
        <v/>
      </c>
      <c r="F11" s="150" t="str">
        <f t="shared" si="3"/>
        <v/>
      </c>
      <c r="G11" s="150" t="str">
        <f t="shared" si="3"/>
        <v/>
      </c>
      <c r="H11" s="150" t="str">
        <f t="shared" si="3"/>
        <v/>
      </c>
      <c r="I11" s="209">
        <f t="shared" ca="1" si="0"/>
        <v>500000</v>
      </c>
    </row>
    <row r="12" spans="1:9">
      <c r="A12" s="179" t="s">
        <v>146</v>
      </c>
      <c r="B12" s="139" t="s">
        <v>134</v>
      </c>
      <c r="C12" s="157"/>
      <c r="D12" s="197">
        <f ca="1">IF(D6="","",ROUNDUP(IF(社会保険マスタ!$H$7=0,IF(社員情報!$J$3&gt;=75,0,(INT(D$10/1000)*1000)*(社会保険マスタ!$F$9)/2-0.5),IF(社員情報!$J$3&gt;=75,0,(INT(D$10/1000)*1000)*(社会保険マスタ!$H$7)-0.5)),0))</f>
        <v>24525</v>
      </c>
      <c r="E12" s="197" t="str">
        <f>IF(E6="","",ROUNDUP(IF(社会保険マスタ!$H$7=0,IF(社員情報!$J$4&gt;=75,0,(INT(E$10/1000)*1000)*(社会保険マスタ!$F$9)/2-0.5),IF(社員情報!$J$4&gt;=75,0,(INT(E$10/1000)*1000)*(社会保険マスタ!$H$7)-0.5)),0))</f>
        <v/>
      </c>
      <c r="F12" s="197" t="str">
        <f>IF(F6="","",ROUNDUP(IF(社会保険マスタ!$H$7=0,IF(社員情報!$J$5&gt;=75,0,(INT(F$10/1000)*1000)*(社会保険マスタ!$F$9)/2-0.5),IF(社員情報!$J$5&gt;=75,0,(INT(F$10/1000)*1000)*(社会保険マスタ!$H$7)-0.5)),0))</f>
        <v/>
      </c>
      <c r="G12" s="197" t="str">
        <f>IF(G6="","",ROUNDUP(IF(社会保険マスタ!$H$7=0,IF(社員情報!$J$6&gt;=75,0,(INT(G$10/1000)*1000)*(社会保険マスタ!$F$9)/2-0.5),IF(社員情報!$J$6&gt;=75,0,(INT(G$10/1000)*1000)*(社会保険マスタ!$H$7)-0.5)),0))</f>
        <v/>
      </c>
      <c r="H12" s="197" t="str">
        <f>IF(H6="","",ROUNDUP(IF(社会保険マスタ!$H$7=0,IF(社員情報!$J$7&gt;=75,0,(INT(H$10/1000)*1000)*(社会保険マスタ!$F$9)/2-0.5),IF(社員情報!$J$7&gt;=75,0,(INT(H$10/1000)*1000)*(社会保険マスタ!$H$7)-0.5)),0))</f>
        <v/>
      </c>
      <c r="I12" s="206">
        <f t="shared" ca="1" si="0"/>
        <v>24525</v>
      </c>
    </row>
    <row r="13" spans="1:9">
      <c r="A13" s="180"/>
      <c r="B13" s="3" t="s">
        <v>135</v>
      </c>
      <c r="C13" s="154"/>
      <c r="D13" s="199">
        <f ca="1">IF(D6="","",ROUNDUP(IF(社会保険マスタ!$L$7=0,IF(OR(社員情報!$J$3&lt;40,社員情報!$J$3&gt;=65),0,(INT(D$10/1000)*1000)*(社会保険マスタ!$J$9)/2-0.5),IF(OR(社員情報!$J$3&lt;40,社員情報!$J$3&gt;=65),0,(INT(D$10/1000)*1000)*(社会保険マスタ!$L$7)-0.5)),0))</f>
        <v>4100</v>
      </c>
      <c r="E13" s="199" t="str">
        <f>IF(E6="","",ROUNDUP(IF(社会保険マスタ!$L$7=0,IF(OR(社員情報!$J$4&lt;40,社員情報!$J$4&gt;=65),0,(INT(E$10/1000)*1000)*(社会保険マスタ!$J$9)/2-0.5),IF(OR(社員情報!$J$4&lt;40,社員情報!$J$4&gt;=65),0,(INT(E$10/1000)*1000)*(社会保険マスタ!$L$7)-0.5)),0))</f>
        <v/>
      </c>
      <c r="F13" s="199" t="str">
        <f>IF(F6="","",ROUNDUP(IF(社会保険マスタ!$L$7=0,IF(OR(社員情報!$J$5&lt;40,社員情報!$J$5&gt;=65),0,(INT(F$10/1000)*1000)*(社会保険マスタ!$J$9)/2-0.5),IF(OR(社員情報!$J$5&lt;40,社員情報!$J$5&gt;=65),0,(INT(F$10/1000)*1000)*(社会保険マスタ!$L$7)-0.5)),0))</f>
        <v/>
      </c>
      <c r="G13" s="199" t="str">
        <f>IF(G6="","",ROUNDUP(IF(社会保険マスタ!$L$7=0,IF(OR(社員情報!$J$6&lt;40,社員情報!$J$6&gt;=65),0,(INT(G$10/1000)*1000)*(社会保険マスタ!$J$9)/2-0.5),IF(OR(社員情報!$J$6&lt;40,社員情報!$J$6&gt;=65),0,(INT(G$10/1000)*1000)*(社会保険マスタ!$L$7)-0.5)),0))</f>
        <v/>
      </c>
      <c r="H13" s="199" t="str">
        <f>IF(H6="","",ROUNDUP(IF(社会保険マスタ!$L$7=0,IF(OR(社員情報!$J$7&lt;40,社員情報!$J$7&gt;=65),0,(INT(H$10/1000)*1000)*(社会保険マスタ!$J$9)/2-0.5),IF(OR(社員情報!$J$7&lt;40,社員情報!$J$7&gt;=65),0,(INT(H$10/1000)*1000)*(社会保険マスタ!$L$7)-0.5)),0))</f>
        <v/>
      </c>
      <c r="I13" s="207">
        <f t="shared" ca="1" si="0"/>
        <v>4100</v>
      </c>
    </row>
    <row r="14" spans="1:9">
      <c r="A14" s="180"/>
      <c r="B14" s="3" t="s">
        <v>327</v>
      </c>
      <c r="C14" s="154"/>
      <c r="D14" s="199">
        <f ca="1">IF(D6="","",IF(社員情報!$J$3&gt;=70,0,IF($D$10&gt;=1500000,1500000*(社会保険マスタ!$N$9/2),(INT($D$10/1000)*1000)*(社会保険マスタ!$N$9/2))))</f>
        <v>45750</v>
      </c>
      <c r="E14" s="199" t="str">
        <f>IF(E6="","",IF(社員情報!$J$4&gt;=70,0,IF($E$10&gt;=1500000,1500000*(社会保険マスタ!$N$9/2),(INT($E$10/1000)*1000)*(社会保険マスタ!$N$9/2))))</f>
        <v/>
      </c>
      <c r="F14" s="199" t="str">
        <f>IF(F6="","",IF(社員情報!$J$5&gt;=70,0,IF($F$10&gt;=1500000,1500000*(社会保険マスタ!$N$9/2),(INT($F$10/1000)*1000)*(社会保険マスタ!$N$9/2))))</f>
        <v/>
      </c>
      <c r="G14" s="199" t="str">
        <f>IF(G6="","",IF(社員情報!$J$6&gt;=70,0,IF($G$10&gt;=1500000,1500000*(社会保険マスタ!$N$9/2),(INT($G$10/1000)*1000)*(社会保険マスタ!$N$9/2))))</f>
        <v/>
      </c>
      <c r="H14" s="199" t="str">
        <f>IF(H6="","",IF(社員情報!$J$7&gt;=70,0,IF($H$10&gt;=1500000,1500000*(社会保険マスタ!$N$9/2),(INT($H$10/1000)*1000)*(社会保険マスタ!$N$9/2))))</f>
        <v/>
      </c>
      <c r="I14" s="207">
        <f t="shared" ca="1" si="0"/>
        <v>45750</v>
      </c>
    </row>
    <row r="15" spans="1:9">
      <c r="A15" s="180"/>
      <c r="B15" s="134" t="s">
        <v>136</v>
      </c>
      <c r="C15" s="155"/>
      <c r="D15" s="310">
        <f ca="1">IF(社員情報!$AB$3="","",IF(D6="","",ROUNDUP(D10*労働保険マスタ!$C$6-0.5,0)))</f>
        <v>1500</v>
      </c>
      <c r="E15" s="310" t="str">
        <f>IF(社員情報!$AB$4="","",IF(E6="","",ROUNDUP(E10*労働保険マスタ!$C$6-0.5,0)))</f>
        <v/>
      </c>
      <c r="F15" s="310" t="str">
        <f>IF(社員情報!$AB$5="","",IF(F6="","",ROUNDUP(F10*労働保険マスタ!$C$6-0.5,0)))</f>
        <v/>
      </c>
      <c r="G15" s="310" t="str">
        <f>IF(社員情報!$AB$6="","",IF(G6="","",ROUNDUP(G10*労働保険マスタ!$C$6-0.5,0)))</f>
        <v/>
      </c>
      <c r="H15" s="310" t="str">
        <f>IF(社員情報!$AB$7="","",IF(H6="","",ROUNDUP(H10*労働保険マスタ!$C$6-0.5,0)))</f>
        <v/>
      </c>
      <c r="I15" s="210">
        <f t="shared" ca="1" si="0"/>
        <v>1500</v>
      </c>
    </row>
    <row r="16" spans="1:9" ht="18" thickBot="1">
      <c r="A16" s="185" t="s">
        <v>357</v>
      </c>
      <c r="B16" s="142"/>
      <c r="C16" s="156"/>
      <c r="D16" s="150">
        <f ca="1">SUM(D12:D15)</f>
        <v>75875</v>
      </c>
      <c r="E16" s="150">
        <f t="shared" ref="E16:H16" si="4">SUM(E12:E15)</f>
        <v>0</v>
      </c>
      <c r="F16" s="507">
        <f t="shared" si="4"/>
        <v>0</v>
      </c>
      <c r="G16" s="150">
        <f t="shared" si="4"/>
        <v>0</v>
      </c>
      <c r="H16" s="150">
        <f t="shared" si="4"/>
        <v>0</v>
      </c>
      <c r="I16" s="209">
        <f t="shared" ca="1" si="0"/>
        <v>75875</v>
      </c>
    </row>
    <row r="17" spans="1:9" ht="18" thickBot="1">
      <c r="A17" s="189" t="s">
        <v>133</v>
      </c>
      <c r="B17" s="170"/>
      <c r="C17" s="171"/>
      <c r="D17" s="219">
        <f ca="1">IF(D2="","",D11-D16)</f>
        <v>424125</v>
      </c>
      <c r="E17" s="219" t="str">
        <f t="shared" ref="E17:H17" si="5">IF(E2="","",E11-E16)</f>
        <v/>
      </c>
      <c r="F17" s="219" t="str">
        <f t="shared" si="5"/>
        <v/>
      </c>
      <c r="G17" s="219" t="str">
        <f t="shared" si="5"/>
        <v/>
      </c>
      <c r="H17" s="219" t="str">
        <f t="shared" si="5"/>
        <v/>
      </c>
      <c r="I17" s="212">
        <f t="shared" ca="1" si="0"/>
        <v>424125</v>
      </c>
    </row>
    <row r="18" spans="1:9" ht="18" thickBot="1">
      <c r="A18" s="179" t="s">
        <v>145</v>
      </c>
      <c r="B18" s="174" t="s">
        <v>151</v>
      </c>
      <c r="C18" s="305"/>
      <c r="D18" s="306">
        <f>IF(社員情報!$Q$3="","",社員情報!$Q$3)</f>
        <v>1</v>
      </c>
      <c r="E18" s="306" t="str">
        <f>IF(社員情報!$Q$4="","",社員情報!$Q$4)</f>
        <v/>
      </c>
      <c r="F18" s="306" t="str">
        <f>IF(社員情報!$Q$5="","",社員情報!$Q$5)</f>
        <v/>
      </c>
      <c r="G18" s="306" t="str">
        <f>IF(社員情報!$Q$6="","",社員情報!$Q$6)</f>
        <v/>
      </c>
      <c r="H18" s="306" t="str">
        <f>IF(社員情報!$Q$7="","",社員情報!$Q$7)</f>
        <v/>
      </c>
      <c r="I18" s="212"/>
    </row>
    <row r="19" spans="1:9" ht="18" thickBot="1">
      <c r="A19" s="217" t="s">
        <v>376</v>
      </c>
      <c r="B19" s="220"/>
      <c r="C19" s="157"/>
      <c r="D19" s="369">
        <v>272572</v>
      </c>
      <c r="E19" s="369"/>
      <c r="F19" s="369"/>
      <c r="G19" s="369"/>
      <c r="H19" s="369"/>
      <c r="I19" s="212">
        <f t="shared" si="0"/>
        <v>272572</v>
      </c>
    </row>
    <row r="20" spans="1:9" outlineLevel="1">
      <c r="A20" s="217"/>
      <c r="B20" s="264" t="s">
        <v>320</v>
      </c>
      <c r="C20" s="234"/>
      <c r="D20" s="269">
        <f>ROUNDDOWN(D19/1000,0)</f>
        <v>272</v>
      </c>
      <c r="E20" s="269">
        <f>ROUNDDOWN(E19/1000,0)</f>
        <v>0</v>
      </c>
      <c r="F20" s="269">
        <f t="shared" ref="F20:H20" si="6">ROUNDDOWN(F19/1000,0)</f>
        <v>0</v>
      </c>
      <c r="G20" s="269">
        <f t="shared" si="6"/>
        <v>0</v>
      </c>
      <c r="H20" s="269">
        <f t="shared" si="6"/>
        <v>0</v>
      </c>
      <c r="I20" s="218"/>
    </row>
    <row r="21" spans="1:9" outlineLevel="1">
      <c r="A21" s="217"/>
      <c r="B21" s="264" t="s">
        <v>117</v>
      </c>
      <c r="C21" s="234"/>
      <c r="D21" s="508">
        <f>IF(D2="","",IF(社員情報!P3="乙",HLOOKUP(社員情報!P3,賞与源泉計算!$N$2:$N$7,2,0),HLOOKUP(D18,賞与源泉計算!$F$2:$M$7,2,0)))</f>
        <v>4.0839999999999994E-2</v>
      </c>
      <c r="E21" s="514" t="str">
        <f>IF(E2="","",IF(社員情報!$P4="乙",HLOOKUP(社員情報!$P4,賞与源泉計算!$N$2:$N$7,3,0),HLOOKUP($E$18,賞与源泉計算!$F$2:$M$7,3,0)))</f>
        <v/>
      </c>
      <c r="F21" s="515" t="str">
        <f>IF(F2="","",IF(社員情報!$P5="乙",HLOOKUP(社員情報!$P5,賞与源泉計算!$N$2:$N$7,4,0),HLOOKUP($F$18,賞与源泉計算!$F$2:$M$7,4,0)))</f>
        <v/>
      </c>
      <c r="G21" s="515" t="str">
        <f>IF(G2="","",IF(社員情報!$P6="乙",HLOOKUP(社員情報!$P6,賞与源泉計算!$N$2:$N$7,5,0),HLOOKUP($G$18,賞与源泉計算!$F$2:$M$7,5,0)))</f>
        <v/>
      </c>
      <c r="H21" s="515" t="str">
        <f>IF(H2="","",IF(社員情報!$P7="乙",HLOOKUP(社員情報!$P7,賞与源泉計算!$N$2:$N$7,6,0),HLOOKUP($H$18,賞与源泉計算!$F$2:$M$7,6,0)))</f>
        <v/>
      </c>
      <c r="I21" s="207"/>
    </row>
    <row r="22" spans="1:9" ht="18" thickBot="1">
      <c r="A22" s="181"/>
      <c r="B22" s="215" t="s">
        <v>152</v>
      </c>
      <c r="C22" s="216"/>
      <c r="D22" s="235">
        <f ca="1">IF(D2="","",ROUNDDOWN(D17*D21,0))</f>
        <v>17321</v>
      </c>
      <c r="E22" s="235" t="str">
        <f t="shared" ref="E22:H22" si="7">IF(E2="","",ROUNDDOWN(E17*E21,0))</f>
        <v/>
      </c>
      <c r="F22" s="235" t="str">
        <f t="shared" si="7"/>
        <v/>
      </c>
      <c r="G22" s="235" t="str">
        <f t="shared" si="7"/>
        <v/>
      </c>
      <c r="H22" s="235" t="str">
        <f t="shared" si="7"/>
        <v/>
      </c>
      <c r="I22" s="213">
        <f t="shared" ca="1" si="0"/>
        <v>17321</v>
      </c>
    </row>
    <row r="23" spans="1:9">
      <c r="A23" s="180" t="s">
        <v>119</v>
      </c>
      <c r="B23" s="3" t="s">
        <v>260</v>
      </c>
      <c r="C23" s="157"/>
      <c r="D23" s="147"/>
      <c r="E23" s="147"/>
      <c r="F23" s="147"/>
      <c r="G23" s="147"/>
      <c r="H23" s="147"/>
      <c r="I23" s="206">
        <f t="shared" si="0"/>
        <v>0</v>
      </c>
    </row>
    <row r="24" spans="1:9" ht="18" thickBot="1">
      <c r="A24" s="181"/>
      <c r="B24" s="137" t="s">
        <v>148</v>
      </c>
      <c r="C24" s="156"/>
      <c r="D24" s="149"/>
      <c r="E24" s="149"/>
      <c r="F24" s="149"/>
      <c r="G24" s="149"/>
      <c r="H24" s="149"/>
      <c r="I24" s="209">
        <f t="shared" si="0"/>
        <v>0</v>
      </c>
    </row>
    <row r="25" spans="1:9" ht="18" thickBot="1">
      <c r="A25" s="189" t="s">
        <v>141</v>
      </c>
      <c r="B25" s="170"/>
      <c r="C25" s="171"/>
      <c r="D25" s="219">
        <f t="shared" ref="D25:H25" ca="1" si="8">IF(D2="","",SUM(D12:D15,D22:D24))</f>
        <v>93196</v>
      </c>
      <c r="E25" s="219" t="str">
        <f t="shared" si="8"/>
        <v/>
      </c>
      <c r="F25" s="219" t="str">
        <f t="shared" si="8"/>
        <v/>
      </c>
      <c r="G25" s="219" t="str">
        <f t="shared" si="8"/>
        <v/>
      </c>
      <c r="H25" s="219" t="str">
        <f t="shared" si="8"/>
        <v/>
      </c>
      <c r="I25" s="212">
        <f t="shared" ca="1" si="0"/>
        <v>93196</v>
      </c>
    </row>
    <row r="26" spans="1:9" ht="18" thickBot="1">
      <c r="A26" s="190" t="s">
        <v>142</v>
      </c>
      <c r="B26" s="191"/>
      <c r="C26" s="192"/>
      <c r="D26" s="311">
        <f t="shared" ref="D26:H26" ca="1" si="9">IF(D2="","",D10-D25)</f>
        <v>406804</v>
      </c>
      <c r="E26" s="311" t="str">
        <f t="shared" si="9"/>
        <v/>
      </c>
      <c r="F26" s="311" t="str">
        <f t="shared" si="9"/>
        <v/>
      </c>
      <c r="G26" s="311" t="str">
        <f t="shared" si="9"/>
        <v/>
      </c>
      <c r="H26" s="311" t="str">
        <f t="shared" si="9"/>
        <v/>
      </c>
      <c r="I26" s="213">
        <f t="shared" ca="1" si="0"/>
        <v>406804</v>
      </c>
    </row>
    <row r="29" spans="1:9" ht="18" thickBot="1"/>
    <row r="30" spans="1:9">
      <c r="A30" s="294" t="s">
        <v>146</v>
      </c>
      <c r="B30" s="287" t="s">
        <v>339</v>
      </c>
      <c r="C30" s="196"/>
      <c r="D30" s="505">
        <f ca="1">IF(D6="","",IF(社会保険マスタ!$I$7=0,IF(社員情報!$J$3&gt;=75,0,(INT(D$10/1000)*1000)*(社会保険マスタ!$F$9)-D12),IF(社員情報!$J$3&gt;=75,0,(INT(D$10/1000)*1000)*(社会保険マスタ!$I$7))))</f>
        <v>24525</v>
      </c>
      <c r="E30" s="505" t="str">
        <f>IF(E6="","",IF(社会保険マスタ!$I$7=0,IF(社員情報!$J$4&gt;=75,0,(INT(E$10/1000)*1000)*(社会保険マスタ!$F$9)-E12),IF(社員情報!$J$4&gt;=75,0,(INT(E$10/1000)*1000)*(社会保険マスタ!$I$7))))</f>
        <v/>
      </c>
      <c r="F30" s="505" t="str">
        <f>IF(F6="","",IF(社会保険マスタ!$I$7=0,IF(社員情報!$J$5&gt;=75,0,(INT(F$10/1000)*1000)*(社会保険マスタ!$F$9)-F12),IF(社員情報!$J$5&gt;=75,0,(INT(F$10/1000)*1000)*(社会保険マスタ!$I$7))))</f>
        <v/>
      </c>
      <c r="G30" s="505" t="str">
        <f>IF(G6="","",IF(社会保険マスタ!$I$7=0,IF(社員情報!$J$6&gt;=75,0,(INT(G$10/1000)*1000)*(社会保険マスタ!$F$9)-G12),IF(社員情報!$J$6&gt;=75,0,(INT(G$10/1000)*1000)*(社会保険マスタ!$I$7))))</f>
        <v/>
      </c>
      <c r="H30" s="505" t="str">
        <f>IF(H6="","",IF(社会保険マスタ!$I$7=0,IF(社員情報!$J$7&gt;=75,0,(INT(H$10/1000)*1000)*(社会保険マスタ!$F$9)-H12),IF(社員情報!$J$7&gt;=75,0,(INT(H$10/1000)*1000)*(社会保険マスタ!$I$7))))</f>
        <v/>
      </c>
      <c r="I30" s="218">
        <f ca="1">SUM(D30:H30)</f>
        <v>24525</v>
      </c>
    </row>
    <row r="31" spans="1:9">
      <c r="A31" s="295"/>
      <c r="B31" s="289" t="s">
        <v>340</v>
      </c>
      <c r="C31" s="154"/>
      <c r="D31" s="506">
        <f ca="1">IF(D6="","",IF(社会保険マスタ!$M$7=0,IF(OR(社員情報!$J$3&lt;40,社員情報!$J$3&gt;=65),0,(INT(D$10/1000)*1000)*(社会保険マスタ!$J$9)-D13),IF(OR(社員情報!$J$3&lt;40,社員情報!$J$3&gt;=65),0,(INT(D$10/1000)*1000)*(社会保険マスタ!$M$7))))</f>
        <v>4100</v>
      </c>
      <c r="E31" s="506" t="str">
        <f>IF(E6="","",IF(社会保険マスタ!$M$7=0,IF(OR(社員情報!$J$4&lt;40,社員情報!$J$4&gt;=65),0,(INT(E$10/1000)*1000)*(社会保険マスタ!$J$9)-E13),IF(OR(社員情報!$J$4&lt;40,社員情報!$J$4&gt;=65),0,(INT(E$10/1000)*1000)*(社会保険マスタ!$M$7))))</f>
        <v/>
      </c>
      <c r="F31" s="506" t="str">
        <f>IF(F6="","",IF(社会保険マスタ!$M$7=0,IF(OR(社員情報!$J$5&lt;40,社員情報!$J$5&gt;=65),0,(INT(F$10/1000)*1000)*(社会保険マスタ!$J$9)-F13),IF(OR(社員情報!$J$5&lt;40,社員情報!$J$5&gt;=65),0,(INT(F$10/1000)*1000)*(社会保険マスタ!$M$7))))</f>
        <v/>
      </c>
      <c r="G31" s="506" t="str">
        <f>IF(G6="","",IF(社会保険マスタ!$M$7=0,IF(OR(社員情報!$J$6&lt;40,社員情報!$J$6&gt;=65),0,(INT(G$10/1000)*1000)*(社会保険マスタ!$J$9)-G13),IF(OR(社員情報!$J$6&lt;40,社員情報!$J$6&gt;=65),0,(INT(G$10/1000)*1000)*(社会保険マスタ!$M$7))))</f>
        <v/>
      </c>
      <c r="H31" s="506" t="str">
        <f>IF(H6="","",IF(社会保険マスタ!$M$7=0,IF(OR(社員情報!$J$7&lt;40,社員情報!$J$7&gt;=65),0,(INT(H$10/1000)*1000)*(社会保険マスタ!$J$9)-H13),IF(OR(社員情報!$J$7&lt;40,社員情報!$J$7&gt;=65),0,(INT(H$10/1000)*1000)*(社会保険マスタ!$M$7))))</f>
        <v/>
      </c>
      <c r="I31" s="207">
        <f t="shared" ref="I31:I35" ca="1" si="10">SUM(D31:H31)</f>
        <v>4100</v>
      </c>
    </row>
    <row r="32" spans="1:9">
      <c r="A32" s="295"/>
      <c r="B32" s="289" t="s">
        <v>341</v>
      </c>
      <c r="C32" s="154"/>
      <c r="D32" s="199">
        <f ca="1">IF(D6="","",IF(社員情報!$J$3&gt;=70,0,IF($D$10&gt;=1500000,1500000*(社会保険マスタ!$N$9/2),(INT($D$10/1000)*1000)*(社会保険マスタ!$N$9/2))))</f>
        <v>45750</v>
      </c>
      <c r="E32" s="199" t="str">
        <f>IF(E6="","",IF(社員情報!$J$4&gt;=70,0,IF($E$10&gt;=1500000,1500000*(社会保険マスタ!$N$9/2),(INT($E$10/1000)*1000)*(社会保険マスタ!$N$9/2))))</f>
        <v/>
      </c>
      <c r="F32" s="199" t="str">
        <f>IF(F6="","",IF(社員情報!$J$5&gt;=70,0,IF($F$10&gt;=1500000,1500000*(社会保険マスタ!$N$9/2),(INT($F$10/1000)*1000)*(社会保険マスタ!$N$9/2))))</f>
        <v/>
      </c>
      <c r="G32" s="199" t="str">
        <f>IF(G6="","",IF(社員情報!$J$6&gt;=70,0,IF($G$10&gt;=1500000,1500000*(社会保険マスタ!$N$9/2),(INT($G$10/1000)*1000)*(社会保険マスタ!$N$9/2))))</f>
        <v/>
      </c>
      <c r="H32" s="199" t="str">
        <f>IF(H6="","",IF(社員情報!$J$7&gt;=70,0,IF($H$10&gt;=1500000,1500000*(社会保険マスタ!$N$9/2),(INT($H$10/1000)*1000)*(社会保険マスタ!$N$9/2))))</f>
        <v/>
      </c>
      <c r="I32" s="207">
        <f t="shared" ca="1" si="10"/>
        <v>45750</v>
      </c>
    </row>
    <row r="33" spans="1:9">
      <c r="A33" s="295"/>
      <c r="B33" s="289" t="s">
        <v>343</v>
      </c>
      <c r="C33" s="154"/>
      <c r="D33" s="199">
        <f ca="1">IF(D6="","",(INT(D10/1000)*1000)*(社会保険マスタ!$R$9))</f>
        <v>1800</v>
      </c>
      <c r="E33" s="199" t="str">
        <f>IF(E6="","",(INT(E10/1000)*1000)*(社会保険マスタ!$R$9))</f>
        <v/>
      </c>
      <c r="F33" s="199" t="str">
        <f>IF(F6="","",(INT(F10/1000)*1000)*(社会保険マスタ!$R$9))</f>
        <v/>
      </c>
      <c r="G33" s="199" t="str">
        <f>IF(G6="","",(INT(G10/1000)*1000)*(社会保険マスタ!$R$9))</f>
        <v/>
      </c>
      <c r="H33" s="199" t="str">
        <f>IF(H6="","",(INT(H10/1000)*1000)*(社会保険マスタ!$R$9))</f>
        <v/>
      </c>
      <c r="I33" s="207">
        <f t="shared" ca="1" si="10"/>
        <v>1800</v>
      </c>
    </row>
    <row r="34" spans="1:9">
      <c r="A34" s="295"/>
      <c r="B34" s="289" t="s">
        <v>342</v>
      </c>
      <c r="C34" s="154"/>
      <c r="D34" s="199">
        <f ca="1">IF(社員情報!$AB$3="","",IF(D6="","",ROUNDDOWN(D10*労働保険マスタ!$D$6,0)))</f>
        <v>3000</v>
      </c>
      <c r="E34" s="199" t="str">
        <f>IF(社員情報!$AB$4="","",IF(E6="","",ROUNDDOWN(E10*労働保険マスタ!$D$6,0)))</f>
        <v/>
      </c>
      <c r="F34" s="199" t="str">
        <f>IF(社員情報!$AB$5="","",IF(F6="","",ROUNDDOWN(F10*労働保険マスタ!$D$6,0)))</f>
        <v/>
      </c>
      <c r="G34" s="199" t="str">
        <f>IF(社員情報!$AB$6="","",IF(G6="","",ROUNDDOWN(G10*労働保険マスタ!$D$6,0)))</f>
        <v/>
      </c>
      <c r="H34" s="199" t="str">
        <f>IF(社員情報!$AB$7="","",IF(H6="","",ROUNDDOWN(H10*労働保険マスタ!$D$6,0)))</f>
        <v/>
      </c>
      <c r="I34" s="207">
        <f t="shared" ca="1" si="10"/>
        <v>3000</v>
      </c>
    </row>
    <row r="35" spans="1:9" ht="18" thickBot="1">
      <c r="A35" s="296"/>
      <c r="B35" s="291" t="s">
        <v>14</v>
      </c>
      <c r="C35" s="156"/>
      <c r="D35" s="198">
        <f ca="1">IF(社員情報!$AD$3="","",IF(D6="","",ROUNDDOWN(D10*労働保険マスタ!$G$6,0)))</f>
        <v>1500</v>
      </c>
      <c r="E35" s="198" t="str">
        <f>IF(社員情報!$AD$4="","",IF(E6="","",ROUNDDOWN(E10*労働保険マスタ!$G$6,0)))</f>
        <v/>
      </c>
      <c r="F35" s="198" t="str">
        <f>IF(社員情報!$AD$5="","",IF(F6="","",ROUNDDOWN(F10*労働保険マスタ!$G$6,0)))</f>
        <v/>
      </c>
      <c r="G35" s="198" t="str">
        <f>IF(社員情報!$AD$6="","",IF(G6="","",ROUNDDOWN(G10*労働保険マスタ!$G$6,0)))</f>
        <v/>
      </c>
      <c r="H35" s="198" t="str">
        <f>IF(社員情報!$AD$7="","",IF(H6="","",ROUNDDOWN(H10*労働保険マスタ!$G$6,0)))</f>
        <v/>
      </c>
      <c r="I35" s="209">
        <f t="shared" ca="1" si="10"/>
        <v>1500</v>
      </c>
    </row>
    <row r="36" spans="1:9" ht="18" thickBot="1">
      <c r="A36" s="297" t="s">
        <v>344</v>
      </c>
      <c r="B36" s="293"/>
      <c r="D36" s="198">
        <f ca="1">SUM(D30:D35)</f>
        <v>80675</v>
      </c>
      <c r="E36" s="198">
        <f t="shared" ref="E36:I36" si="11">SUM(E30:E35)</f>
        <v>0</v>
      </c>
      <c r="F36" s="198">
        <f t="shared" si="11"/>
        <v>0</v>
      </c>
      <c r="G36" s="198">
        <f t="shared" si="11"/>
        <v>0</v>
      </c>
      <c r="H36" s="198">
        <f t="shared" si="11"/>
        <v>0</v>
      </c>
      <c r="I36" s="209">
        <f t="shared" ca="1" si="11"/>
        <v>80675</v>
      </c>
    </row>
    <row r="39" spans="1:9">
      <c r="A39" s="329" t="s">
        <v>399</v>
      </c>
    </row>
    <row r="40" spans="1:9">
      <c r="A40" s="329" t="s">
        <v>400</v>
      </c>
    </row>
    <row r="41" spans="1:9" ht="18">
      <c r="A41" s="481" t="s">
        <v>401</v>
      </c>
    </row>
    <row r="42" spans="1:9">
      <c r="A42" s="1"/>
    </row>
    <row r="43" spans="1:9">
      <c r="A43" s="329" t="s">
        <v>398</v>
      </c>
    </row>
  </sheetData>
  <phoneticPr fontId="3"/>
  <dataValidations count="1">
    <dataValidation imeMode="halfAlpha" allowBlank="1" showInputMessage="1" showErrorMessage="1" sqref="D23:H24 D6:H8 D19:H19" xr:uid="{F2F190C1-EA76-4DD7-9F44-886EA900B50F}"/>
  </dataValidations>
  <hyperlinks>
    <hyperlink ref="A41" r:id="rId1" xr:uid="{EDEC83F2-121F-448E-91BA-DD1846A5521B}"/>
  </hyperlinks>
  <printOptions horizontalCentered="1" verticalCentered="1"/>
  <pageMargins left="0.70866141732283472" right="0.70866141732283472" top="0.74803149606299213" bottom="0.74803149606299213" header="0.31496062992125984" footer="0.31496062992125984"/>
  <pageSetup paperSize="9" fitToWidth="2" fitToHeight="0"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9BF19-A033-4477-A7D2-471486CAC054}">
  <sheetPr>
    <tabColor theme="9" tint="0.79998168889431442"/>
    <pageSetUpPr autoPageBreaks="0"/>
  </sheetPr>
  <dimension ref="A1:H144"/>
  <sheetViews>
    <sheetView zoomScaleNormal="100" workbookViewId="0">
      <selection activeCell="B44" sqref="B44"/>
    </sheetView>
  </sheetViews>
  <sheetFormatPr defaultRowHeight="17.399999999999999"/>
  <cols>
    <col min="1" max="1" width="8.796875" style="1"/>
    <col min="2" max="8" width="11.3984375" style="1" customWidth="1"/>
    <col min="9" max="9" width="8.59765625" style="1" bestFit="1" customWidth="1"/>
    <col min="10" max="16384" width="8.796875" style="1"/>
  </cols>
  <sheetData>
    <row r="1" spans="1:8" ht="17.399999999999999" customHeight="1">
      <c r="A1" s="244"/>
      <c r="B1" s="245"/>
      <c r="C1" s="261"/>
      <c r="D1" s="261"/>
      <c r="E1" s="261"/>
      <c r="F1" s="261"/>
      <c r="G1" s="245"/>
      <c r="H1" s="245"/>
    </row>
    <row r="2" spans="1:8" ht="26.4">
      <c r="A2" s="262" t="str">
        <f>MONTH(給与計算!$B$1)&amp;"月分　給与明細書"</f>
        <v>4月分　給与明細書</v>
      </c>
      <c r="B2" s="262"/>
      <c r="C2" s="263"/>
      <c r="D2" s="245"/>
      <c r="E2" s="245"/>
      <c r="F2" s="245"/>
      <c r="G2" s="259" t="s">
        <v>329</v>
      </c>
      <c r="H2" s="260">
        <f>給与計算!$B$1</f>
        <v>44676</v>
      </c>
    </row>
    <row r="3" spans="1:8" ht="17.399999999999999" customHeight="1">
      <c r="A3" s="244"/>
      <c r="B3" s="245"/>
      <c r="C3" s="245"/>
      <c r="D3" s="245"/>
      <c r="E3" s="245"/>
      <c r="F3" s="245"/>
    </row>
    <row r="4" spans="1:8">
      <c r="A4" s="2" t="s">
        <v>1</v>
      </c>
      <c r="B4" s="519">
        <f>給与計算!$E$2</f>
        <v>10001</v>
      </c>
      <c r="C4" s="519"/>
      <c r="G4" s="254" t="s">
        <v>331</v>
      </c>
      <c r="H4" s="255"/>
    </row>
    <row r="5" spans="1:8">
      <c r="A5" s="2" t="s">
        <v>2</v>
      </c>
      <c r="B5" s="519" t="str">
        <f>給与計算!$E$3&amp;"　様"</f>
        <v>人事　太郎　様</v>
      </c>
      <c r="C5" s="519"/>
      <c r="G5" s="246" t="s">
        <v>332</v>
      </c>
      <c r="H5" s="256"/>
    </row>
    <row r="6" spans="1:8">
      <c r="A6" s="2" t="s">
        <v>111</v>
      </c>
      <c r="B6" s="519" t="str">
        <f>給与計算!$E$5</f>
        <v>人事部</v>
      </c>
      <c r="C6" s="519"/>
      <c r="F6" s="239"/>
      <c r="G6" s="258" t="s">
        <v>333</v>
      </c>
      <c r="H6" s="257"/>
    </row>
    <row r="8" spans="1:8">
      <c r="A8" s="516" t="s">
        <v>322</v>
      </c>
      <c r="B8" s="243" t="str">
        <f>IF(給与計算!$B$6="","",給与計算!$B$6)</f>
        <v>出勤日数</v>
      </c>
      <c r="C8" s="243" t="str">
        <f>IF(給与計算!$B$7="","",給与計算!$B$7)</f>
        <v>有給休暇</v>
      </c>
      <c r="D8" s="243" t="str">
        <f>IF(給与計算!$B$8="","",給与計算!$B$8)</f>
        <v>欠勤日数</v>
      </c>
      <c r="E8" s="243" t="str">
        <f>IF(給与計算!$B$9="","",給与計算!$B$9)</f>
        <v>特別休暇</v>
      </c>
      <c r="F8" s="243" t="str">
        <f>IF(給与計算!$B$10="","",給与計算!$B$10)</f>
        <v/>
      </c>
      <c r="G8" s="243"/>
      <c r="H8" s="243"/>
    </row>
    <row r="9" spans="1:8">
      <c r="A9" s="517"/>
      <c r="B9" s="92">
        <f>IF(給与計算!$E$6="","",給与計算!$E$6)</f>
        <v>20</v>
      </c>
      <c r="C9" s="92" t="str">
        <f>IF(給与計算!$E$7="","",給与計算!$E$7)</f>
        <v/>
      </c>
      <c r="D9" s="92" t="str">
        <f>IF(給与計算!$E$8="","",給与計算!$E$8)</f>
        <v/>
      </c>
      <c r="E9" s="92" t="str">
        <f>IF(給与計算!$E$9="","",給与計算!$E$9)</f>
        <v/>
      </c>
      <c r="F9" s="201" t="str">
        <f>IF(給与計算!$E$10="","",給与計算!$E$10)</f>
        <v/>
      </c>
      <c r="G9" s="92"/>
      <c r="H9" s="92"/>
    </row>
    <row r="10" spans="1:8">
      <c r="A10" s="517"/>
      <c r="B10" s="243" t="str">
        <f>IF(給与計算!$B$11="","",給与計算!$B$11)</f>
        <v>総労働時間</v>
      </c>
      <c r="C10" s="243" t="str">
        <f>IF(給与計算!$B$12="","",給与計算!$B$12)</f>
        <v>法外残業</v>
      </c>
      <c r="D10" s="243" t="str">
        <f>IF(給与計算!$B$13="","",給与計算!$B$13)</f>
        <v>法内残業</v>
      </c>
      <c r="E10" s="243" t="str">
        <f>IF(給与計算!$B$14="","",給与計算!$B$14)</f>
        <v>休出時間</v>
      </c>
      <c r="F10" s="243" t="str">
        <f>IF(給与計算!$B$15="","",給与計算!$B$15)</f>
        <v>深夜時間</v>
      </c>
      <c r="G10" s="243" t="str">
        <f>IF(給与計算!$B$16="","",給与計算!$B$16)</f>
        <v>60時間超</v>
      </c>
      <c r="H10" s="243" t="str">
        <f>IF(給与計算!$B$17="","",給与計算!$B$17)</f>
        <v/>
      </c>
    </row>
    <row r="11" spans="1:8">
      <c r="A11" s="518"/>
      <c r="B11" s="92">
        <f>IF(給与計算!$E$11="","",給与計算!$E$11)</f>
        <v>168</v>
      </c>
      <c r="C11" s="92">
        <f>IF(給与計算!$E$12="","",給与計算!$E$12)</f>
        <v>10</v>
      </c>
      <c r="D11" s="92">
        <f>IF(給与計算!$E$13="","",給与計算!$E$13)</f>
        <v>10</v>
      </c>
      <c r="E11" s="92">
        <f>IF(給与計算!$E$14="","",給与計算!$E$14)</f>
        <v>10</v>
      </c>
      <c r="F11" s="92" t="str">
        <f>IF(給与計算!$E$15="","",給与計算!$E$15)</f>
        <v/>
      </c>
      <c r="G11" s="92" t="str">
        <f>IF(給与計算!$E$16="","",給与計算!$E$16)</f>
        <v/>
      </c>
      <c r="H11" s="92" t="str">
        <f>IF(給与計算!$E$17="","",給与計算!$E$17)</f>
        <v/>
      </c>
    </row>
    <row r="13" spans="1:8">
      <c r="A13" s="516" t="s">
        <v>118</v>
      </c>
      <c r="B13" s="243" t="str">
        <f>IF(AND(給与計算!$E$22="",給与計算!$E$18=""),"",給与計算!$B$22)</f>
        <v>基本給</v>
      </c>
      <c r="C13" s="243" t="str">
        <f>IF(給与計算!$E$23="","",給与計算!B$23)</f>
        <v>役職手当</v>
      </c>
      <c r="D13" s="243" t="str">
        <f>IF(給与計算!$E$24="","",給与計算!$B$24)</f>
        <v>住宅手当</v>
      </c>
      <c r="E13" s="243" t="str">
        <f>IF(給与計算!$E$25="","",給与計算!$B$25)</f>
        <v>家族手当</v>
      </c>
      <c r="F13" s="243" t="str">
        <f>IF(給与計算!$E$26="","",給与計算!$B$26)</f>
        <v>通勤手当</v>
      </c>
      <c r="G13" s="243" t="str">
        <f>IF(給与計算!$E$27="","",給与計算!$B$27)</f>
        <v/>
      </c>
      <c r="H13" s="243" t="str">
        <f>IF(給与計算!$E$28="","",給与計算!$B$28)</f>
        <v/>
      </c>
    </row>
    <row r="14" spans="1:8">
      <c r="A14" s="517"/>
      <c r="B14" s="92">
        <f>IF(B13="","",給与計算!$E$22+給与計算!$E$20+給与計算!$E$21)</f>
        <v>250000</v>
      </c>
      <c r="C14" s="92">
        <f>IF(給与計算!$E$23="","",給与計算!$E$23)</f>
        <v>10000</v>
      </c>
      <c r="D14" s="92">
        <f>IF(給与計算!$E$24="","",給与計算!$E$24)</f>
        <v>10000</v>
      </c>
      <c r="E14" s="92">
        <f>IF(給与計算!$E$25="","",給与計算!$E$25)</f>
        <v>10000</v>
      </c>
      <c r="F14" s="92">
        <f>IF(給与計算!$E$26="","",給与計算!$E$26)</f>
        <v>10000</v>
      </c>
      <c r="G14" s="201" t="str">
        <f>IF(給与計算!$E$27="","",給与計算!$E$27)</f>
        <v/>
      </c>
      <c r="H14" s="92" t="str">
        <f>IF(給与計算!$E$28="","",給与計算!$E$28)</f>
        <v/>
      </c>
    </row>
    <row r="15" spans="1:8">
      <c r="A15" s="517"/>
      <c r="B15" s="243" t="str">
        <f>IF(給与計算!$E$29="","",給与計算!$B$29)</f>
        <v/>
      </c>
      <c r="C15" s="243" t="str">
        <f>IF(給与計算!$E$30="","",給与計算!$B$30)</f>
        <v/>
      </c>
      <c r="D15" s="243" t="str">
        <f>IF(給与計算!$E$31="","",給与計算!$B$31)</f>
        <v/>
      </c>
      <c r="E15" s="243"/>
      <c r="F15" s="243"/>
      <c r="G15" s="243"/>
      <c r="H15" s="243"/>
    </row>
    <row r="16" spans="1:8">
      <c r="A16" s="517"/>
      <c r="B16" s="92" t="str">
        <f>IF(給与計算!$E$29="","",給与計算!$E$29)</f>
        <v/>
      </c>
      <c r="C16" s="92" t="str">
        <f>IF(給与計算!$E$30="","",給与計算!$E$30)</f>
        <v/>
      </c>
      <c r="D16" s="92" t="str">
        <f>IF(給与計算!$E$31="","",給与計算!$E$31)</f>
        <v/>
      </c>
      <c r="E16" s="92"/>
      <c r="F16" s="92"/>
      <c r="G16" s="92"/>
      <c r="H16" s="92"/>
    </row>
    <row r="17" spans="1:8">
      <c r="A17" s="517"/>
      <c r="B17" s="243" t="s">
        <v>336</v>
      </c>
      <c r="C17" s="243" t="s">
        <v>326</v>
      </c>
      <c r="D17" s="243" t="s">
        <v>129</v>
      </c>
      <c r="E17" s="243" t="s">
        <v>130</v>
      </c>
      <c r="F17" s="243" t="str">
        <f>IF(給与計算!$E$18="","",給与計算!$B$18)</f>
        <v/>
      </c>
      <c r="G17" s="243"/>
      <c r="H17" s="243" t="s">
        <v>132</v>
      </c>
    </row>
    <row r="18" spans="1:8">
      <c r="A18" s="518"/>
      <c r="B18" s="92">
        <f>IF(OR(給与計算!$E$35="",給与計算!$E$36=""),"",給与計算!$E$35+給与計算!$E$36)</f>
        <v>34830</v>
      </c>
      <c r="C18" s="92">
        <f>IF(給与計算!$E$37="","",給与計算!$E$37)</f>
        <v>20898</v>
      </c>
      <c r="D18" s="92">
        <f>IF(給与計算!$E$38="","",給与計算!$E$38)</f>
        <v>0</v>
      </c>
      <c r="E18" s="92">
        <f>IF(給与計算!$E$39="","",給与計算!$E$39)</f>
        <v>0</v>
      </c>
      <c r="F18" s="92" t="str">
        <f>IF(F17="","",給与計算!$E$18)</f>
        <v/>
      </c>
      <c r="G18" s="92"/>
      <c r="H18" s="92">
        <f>給与計算!$E$40</f>
        <v>345728</v>
      </c>
    </row>
    <row r="20" spans="1:8">
      <c r="A20" s="516" t="s">
        <v>119</v>
      </c>
      <c r="B20" s="243" t="str">
        <f>IF(給与計算!$E$42="","",給与計算!$B$42)</f>
        <v>健康保険料</v>
      </c>
      <c r="C20" s="243" t="str">
        <f>IF(給与計算!$E$43="","",給与計算!$B$43)</f>
        <v>介護保険料</v>
      </c>
      <c r="D20" s="243" t="str">
        <f>IF(給与計算!$E$44="","",給与計算!$B$44)</f>
        <v>厚年保険料</v>
      </c>
      <c r="E20" s="243" t="str">
        <f>IF(給与計算!$E$45="","",給与計算!$B$45)</f>
        <v>雇用保険料</v>
      </c>
      <c r="F20" s="243" t="str">
        <f>IF(給与計算!$E$54="","",給与計算!$B$54)</f>
        <v>所得税</v>
      </c>
      <c r="G20" s="243" t="str">
        <f>IF(給与計算!$E$55="","",給与計算!$B$55)</f>
        <v>住民税</v>
      </c>
      <c r="H20" s="243"/>
    </row>
    <row r="21" spans="1:8">
      <c r="A21" s="517"/>
      <c r="B21" s="92">
        <f>IF(給与計算!$E$42="","",給与計算!$E$42+給与計算!$E$47)</f>
        <v>25506</v>
      </c>
      <c r="C21" s="92">
        <f>IF(給与計算!$E$43="","",給与計算!$E$43+給与計算!$E$48)</f>
        <v>4264</v>
      </c>
      <c r="D21" s="92">
        <f>IF(給与計算!$E$44="","",給与計算!$E$44+給与計算!$E$49)</f>
        <v>47580</v>
      </c>
      <c r="E21" s="92">
        <f>IF(給与計算!$E$45="","",給与計算!$E$45)</f>
        <v>1037</v>
      </c>
      <c r="F21" s="92">
        <f>IF(給与計算!$E$54="","",給与計算!$E$54)</f>
        <v>5240</v>
      </c>
      <c r="G21" s="92">
        <f>IF(給与計算!$E$55="","",給与計算!$E$55)</f>
        <v>10000</v>
      </c>
      <c r="H21" s="92"/>
    </row>
    <row r="22" spans="1:8">
      <c r="A22" s="517"/>
      <c r="B22" s="243" t="str">
        <f>IF(給与計算!$E$56="","",給与計算!$B$56)</f>
        <v/>
      </c>
      <c r="C22" s="243" t="str">
        <f>IF(給与計算!$E$57="","",給与計算!$B$57)</f>
        <v/>
      </c>
      <c r="D22" s="243" t="str">
        <f>IF(給与計算!$E$58="","",給与計算!$B$58)</f>
        <v/>
      </c>
      <c r="E22" s="243" t="str">
        <f>IF(給与計算!$E$59="","",給与計算!$B$59)</f>
        <v/>
      </c>
      <c r="F22" s="243"/>
      <c r="G22" s="243" t="str">
        <f>IF(給与計算!$E$60="","",給与計算!$B$60)</f>
        <v/>
      </c>
      <c r="H22" s="243" t="s">
        <v>328</v>
      </c>
    </row>
    <row r="23" spans="1:8" ht="19.2" customHeight="1">
      <c r="A23" s="518"/>
      <c r="B23" s="92" t="str">
        <f>IF(給与計算!$E$56="","",給与計算!$E$56)</f>
        <v/>
      </c>
      <c r="C23" s="92" t="str">
        <f>IF(給与計算!$E$57="","",給与計算!$E$57)</f>
        <v/>
      </c>
      <c r="D23" s="92" t="str">
        <f>IF(給与計算!$E$58="","",給与計算!$E$58)</f>
        <v/>
      </c>
      <c r="E23" s="92" t="str">
        <f>IF(給与計算!$E$59="","",給与計算!$E$59)</f>
        <v/>
      </c>
      <c r="F23" s="92"/>
      <c r="G23" s="92" t="str">
        <f>IF(給与計算!$E$60="","",給与計算!$E$60)</f>
        <v/>
      </c>
      <c r="H23" s="92">
        <f>給与計算!$E$61</f>
        <v>93627</v>
      </c>
    </row>
    <row r="24" spans="1:8" ht="19.2" customHeight="1">
      <c r="A24" s="266"/>
      <c r="B24" s="265"/>
      <c r="C24" s="265"/>
      <c r="D24" s="265"/>
      <c r="E24" s="265"/>
      <c r="F24" s="265"/>
      <c r="G24" s="265"/>
      <c r="H24" s="265"/>
    </row>
    <row r="25" spans="1:8" ht="19.2" customHeight="1">
      <c r="A25" s="251" t="s">
        <v>330</v>
      </c>
      <c r="B25" s="252"/>
      <c r="C25" s="252"/>
      <c r="D25" s="252"/>
      <c r="E25" s="252"/>
      <c r="F25" s="253"/>
      <c r="G25" s="265"/>
      <c r="H25" s="267" t="s">
        <v>337</v>
      </c>
    </row>
    <row r="26" spans="1:8" ht="19.2" customHeight="1">
      <c r="A26" s="246"/>
      <c r="B26" s="239"/>
      <c r="C26" s="239"/>
      <c r="D26" s="239"/>
      <c r="E26" s="239"/>
      <c r="F26" s="247"/>
      <c r="G26" s="265"/>
      <c r="H26" s="92">
        <f>給与計算!$E$62</f>
        <v>252101</v>
      </c>
    </row>
    <row r="27" spans="1:8">
      <c r="A27" s="246"/>
      <c r="B27" s="239"/>
      <c r="C27" s="239"/>
      <c r="D27" s="239"/>
      <c r="E27" s="239"/>
      <c r="F27" s="247"/>
    </row>
    <row r="28" spans="1:8">
      <c r="A28" s="248"/>
      <c r="B28" s="249"/>
      <c r="C28" s="249"/>
      <c r="D28" s="249"/>
      <c r="E28" s="249"/>
      <c r="F28" s="250"/>
    </row>
    <row r="31" spans="1:8" ht="26.4">
      <c r="A31" s="262" t="str">
        <f>MONTH(給与計算!$B$1)&amp;"月分　給与明細書"</f>
        <v>4月分　給与明細書</v>
      </c>
      <c r="B31" s="262"/>
      <c r="C31" s="263"/>
      <c r="D31" s="245"/>
      <c r="E31" s="245"/>
      <c r="F31" s="245"/>
      <c r="G31" s="259" t="s">
        <v>329</v>
      </c>
      <c r="H31" s="260">
        <f>給与計算!$B$1</f>
        <v>44676</v>
      </c>
    </row>
    <row r="32" spans="1:8" ht="17.399999999999999" customHeight="1">
      <c r="A32" s="244"/>
      <c r="B32" s="245"/>
      <c r="C32" s="245"/>
      <c r="D32" s="245"/>
      <c r="E32" s="245"/>
      <c r="F32" s="245"/>
    </row>
    <row r="33" spans="1:8">
      <c r="A33" s="2" t="s">
        <v>1</v>
      </c>
      <c r="B33" s="519" t="str">
        <f>給与計算!$F$2</f>
        <v/>
      </c>
      <c r="C33" s="519"/>
      <c r="G33" s="254" t="s">
        <v>331</v>
      </c>
      <c r="H33" s="255"/>
    </row>
    <row r="34" spans="1:8">
      <c r="A34" s="2" t="s">
        <v>2</v>
      </c>
      <c r="B34" s="519" t="str">
        <f>給与計算!$F$3&amp;"　様"</f>
        <v>　様</v>
      </c>
      <c r="C34" s="519"/>
      <c r="G34" s="246" t="s">
        <v>332</v>
      </c>
      <c r="H34" s="256"/>
    </row>
    <row r="35" spans="1:8">
      <c r="A35" s="2" t="s">
        <v>111</v>
      </c>
      <c r="B35" s="519" t="str">
        <f>給与計算!$F$5</f>
        <v/>
      </c>
      <c r="C35" s="519"/>
      <c r="F35" s="239"/>
      <c r="G35" s="258" t="s">
        <v>333</v>
      </c>
      <c r="H35" s="257"/>
    </row>
    <row r="37" spans="1:8">
      <c r="A37" s="516" t="s">
        <v>322</v>
      </c>
      <c r="B37" s="243" t="str">
        <f>IF(給与計算!$B$6="","",給与計算!$B$6)</f>
        <v>出勤日数</v>
      </c>
      <c r="C37" s="243" t="str">
        <f>IF(給与計算!$B$7="","",給与計算!$B$7)</f>
        <v>有給休暇</v>
      </c>
      <c r="D37" s="243" t="str">
        <f>IF(給与計算!$B$8="","",給与計算!$B$8)</f>
        <v>欠勤日数</v>
      </c>
      <c r="E37" s="243" t="str">
        <f>IF(給与計算!$B$9="","",給与計算!$B$9)</f>
        <v>特別休暇</v>
      </c>
      <c r="F37" s="243" t="str">
        <f>IF(給与計算!$B$10="","",給与計算!$B$10)</f>
        <v/>
      </c>
      <c r="G37" s="243"/>
      <c r="H37" s="243"/>
    </row>
    <row r="38" spans="1:8">
      <c r="A38" s="517"/>
      <c r="B38" s="92" t="str">
        <f>IF(給与計算!$F$6="","",給与計算!$F$6)</f>
        <v/>
      </c>
      <c r="C38" s="92" t="str">
        <f>IF(給与計算!$F$7="","",給与計算!$F$7)</f>
        <v/>
      </c>
      <c r="D38" s="92" t="str">
        <f>IF(給与計算!$F$8="","",給与計算!$F$8)</f>
        <v/>
      </c>
      <c r="E38" s="92" t="str">
        <f>IF(給与計算!$F$9="","",給与計算!$F$9)</f>
        <v/>
      </c>
      <c r="F38" s="201" t="str">
        <f>IF(給与計算!$F$10="","",給与計算!$F$10)</f>
        <v/>
      </c>
      <c r="G38" s="92"/>
      <c r="H38" s="92"/>
    </row>
    <row r="39" spans="1:8">
      <c r="A39" s="517"/>
      <c r="B39" s="243" t="str">
        <f>IF(給与計算!$B$11="","",給与計算!$B$11)</f>
        <v>総労働時間</v>
      </c>
      <c r="C39" s="243" t="str">
        <f>IF(給与計算!$B$12="","",給与計算!$B$12)</f>
        <v>法外残業</v>
      </c>
      <c r="D39" s="243" t="str">
        <f>IF(給与計算!$B$13="","",給与計算!$B$13)</f>
        <v>法内残業</v>
      </c>
      <c r="E39" s="243" t="str">
        <f>IF(給与計算!$B$14="","",給与計算!$B$14)</f>
        <v>休出時間</v>
      </c>
      <c r="F39" s="243" t="str">
        <f>IF(給与計算!$B$15="","",給与計算!$B$15)</f>
        <v>深夜時間</v>
      </c>
      <c r="G39" s="243" t="str">
        <f>IF(給与計算!$B$16="","",給与計算!$B$16)</f>
        <v>60時間超</v>
      </c>
      <c r="H39" s="243" t="str">
        <f>IF(給与計算!$B$17="","",給与計算!$B$17)</f>
        <v/>
      </c>
    </row>
    <row r="40" spans="1:8">
      <c r="A40" s="518"/>
      <c r="B40" s="92" t="str">
        <f>IF(給与計算!$F$11="","",給与計算!$F$11)</f>
        <v/>
      </c>
      <c r="C40" s="92" t="str">
        <f>IF(給与計算!$F$12="","",給与計算!$F$12)</f>
        <v/>
      </c>
      <c r="D40" s="92" t="str">
        <f>IF(給与計算!$F$13="","",給与計算!$F$13)</f>
        <v/>
      </c>
      <c r="E40" s="92" t="str">
        <f>IF(給与計算!$F$14="","",給与計算!$F$14)</f>
        <v/>
      </c>
      <c r="F40" s="92" t="str">
        <f>IF(給与計算!$F$15="","",給与計算!$F$15)</f>
        <v/>
      </c>
      <c r="G40" s="92" t="str">
        <f>IF(給与計算!$F$16="","",給与計算!$F$16)</f>
        <v/>
      </c>
      <c r="H40" s="92" t="str">
        <f>IF(給与計算!$F$17="","",給与計算!$F$17)</f>
        <v/>
      </c>
    </row>
    <row r="42" spans="1:8">
      <c r="A42" s="516" t="s">
        <v>118</v>
      </c>
      <c r="B42" s="243" t="str">
        <f>IF(AND(給与計算!$F$22="",給与計算!$F$18=""),"",給与計算!$B$22)</f>
        <v/>
      </c>
      <c r="C42" s="243" t="str">
        <f>IF(給与計算!$F$23="","",給与計算!B$23)</f>
        <v/>
      </c>
      <c r="D42" s="243" t="str">
        <f>IF(給与計算!$F$24="","",給与計算!$B$24)</f>
        <v/>
      </c>
      <c r="E42" s="243" t="str">
        <f>IF(給与計算!$F$25="","",給与計算!$B$25)</f>
        <v/>
      </c>
      <c r="F42" s="243" t="str">
        <f>IF(給与計算!$F$26="","",給与計算!$B$26)</f>
        <v/>
      </c>
      <c r="G42" s="243" t="str">
        <f>IF(給与計算!$F$27="","",給与計算!$B$27)</f>
        <v/>
      </c>
      <c r="H42" s="243" t="str">
        <f>IF(給与計算!$F$28="","",給与計算!$B$28)</f>
        <v/>
      </c>
    </row>
    <row r="43" spans="1:8">
      <c r="A43" s="517"/>
      <c r="B43" s="92" t="str">
        <f>IF(B42="","",給与計算!$F$22+給与計算!$F$20+給与計算!$F$21)</f>
        <v/>
      </c>
      <c r="C43" s="92" t="str">
        <f>IF(給与計算!$F$23="","",給与計算!$B23)</f>
        <v/>
      </c>
      <c r="D43" s="92" t="str">
        <f>IF(給与計算!$F$24="","",給与計算!$F$24)</f>
        <v/>
      </c>
      <c r="E43" s="92" t="str">
        <f>IF(給与計算!$F$25="","",給与計算!$F$25)</f>
        <v/>
      </c>
      <c r="F43" s="92" t="str">
        <f>IF(給与計算!$F$26="","",給与計算!$F$26)</f>
        <v/>
      </c>
      <c r="G43" s="201" t="str">
        <f>IF(給与計算!$F$27="","",給与計算!$F$27)</f>
        <v/>
      </c>
      <c r="H43" s="92" t="str">
        <f>IF(給与計算!$F$28="","",給与計算!$F$28)</f>
        <v/>
      </c>
    </row>
    <row r="44" spans="1:8">
      <c r="A44" s="517"/>
      <c r="B44" s="243" t="str">
        <f>IF(給与計算!$F$29="","",給与計算!$B$29)</f>
        <v/>
      </c>
      <c r="C44" s="243" t="str">
        <f>IF(給与計算!$F$30="","",給与計算!$B$30)</f>
        <v/>
      </c>
      <c r="D44" s="243" t="str">
        <f>IF(給与計算!$F$31="","",給与計算!$B$31)</f>
        <v/>
      </c>
      <c r="E44" s="243"/>
      <c r="F44" s="243"/>
      <c r="G44" s="243"/>
      <c r="H44" s="243"/>
    </row>
    <row r="45" spans="1:8">
      <c r="A45" s="517"/>
      <c r="B45" s="92" t="str">
        <f>IF(給与計算!$F$29="","",給与計算!$F$29)</f>
        <v/>
      </c>
      <c r="C45" s="92" t="str">
        <f>IF(給与計算!$F$30="","",給与計算!$F$30)</f>
        <v/>
      </c>
      <c r="D45" s="92" t="str">
        <f>IF(給与計算!$F$31="","",給与計算!$F$31)</f>
        <v/>
      </c>
      <c r="E45" s="92"/>
      <c r="F45" s="92"/>
      <c r="G45" s="92"/>
      <c r="H45" s="92"/>
    </row>
    <row r="46" spans="1:8">
      <c r="A46" s="517"/>
      <c r="B46" s="243" t="s">
        <v>336</v>
      </c>
      <c r="C46" s="243" t="s">
        <v>326</v>
      </c>
      <c r="D46" s="243" t="s">
        <v>129</v>
      </c>
      <c r="E46" s="243" t="s">
        <v>130</v>
      </c>
      <c r="F46" s="243" t="str">
        <f>IF(給与計算!$F$18="","",給与計算!$B$18)</f>
        <v/>
      </c>
      <c r="G46" s="243"/>
      <c r="H46" s="243" t="s">
        <v>132</v>
      </c>
    </row>
    <row r="47" spans="1:8">
      <c r="A47" s="518"/>
      <c r="B47" s="92" t="str">
        <f>IF(OR(給与計算!$F$35="",給与計算!$F$36=""),"",給与計算!$F$35+給与計算!$F$36)</f>
        <v/>
      </c>
      <c r="C47" s="92" t="str">
        <f>IF(給与計算!$F$37="","",給与計算!$F$37)</f>
        <v/>
      </c>
      <c r="D47" s="92" t="str">
        <f>IF(給与計算!$F$38="","",給与計算!$F$38)</f>
        <v/>
      </c>
      <c r="E47" s="92" t="str">
        <f>IF(給与計算!$F$39="","",給与計算!$F$39)</f>
        <v/>
      </c>
      <c r="F47" s="92" t="str">
        <f>IF(F46="","",給与計算!$F$18)</f>
        <v/>
      </c>
      <c r="G47" s="92"/>
      <c r="H47" s="92" t="str">
        <f>給与計算!$F$40</f>
        <v/>
      </c>
    </row>
    <row r="49" spans="1:8">
      <c r="A49" s="516" t="s">
        <v>119</v>
      </c>
      <c r="B49" s="243" t="str">
        <f>IF(給与計算!$F$42="","",給与計算!$B$42)</f>
        <v/>
      </c>
      <c r="C49" s="243" t="str">
        <f>IF(給与計算!$F$43="","",給与計算!$B$43)</f>
        <v/>
      </c>
      <c r="D49" s="243" t="str">
        <f>IF(給与計算!$F$44="","",給与計算!$B$44)</f>
        <v/>
      </c>
      <c r="E49" s="243" t="str">
        <f>IF(給与計算!$F$45="","",給与計算!$B$45)</f>
        <v/>
      </c>
      <c r="F49" s="243" t="str">
        <f>IF(給与計算!$F$54="","",給与計算!$B$54)</f>
        <v/>
      </c>
      <c r="G49" s="243" t="str">
        <f>IF(給与計算!$F$55="","",給与計算!$B$55)</f>
        <v/>
      </c>
      <c r="H49" s="243"/>
    </row>
    <row r="50" spans="1:8">
      <c r="A50" s="517"/>
      <c r="B50" s="92" t="str">
        <f>IF(給与計算!$F$42="","",給与計算!$F$42+給与計算!$F$47)</f>
        <v/>
      </c>
      <c r="C50" s="92" t="str">
        <f>IF(給与計算!$F$43="","",給与計算!$F$43+給与計算!$F$48)</f>
        <v/>
      </c>
      <c r="D50" s="92" t="str">
        <f>IF(給与計算!$F$44="","",給与計算!$F$44+給与計算!$F$49)</f>
        <v/>
      </c>
      <c r="E50" s="92" t="str">
        <f>IF(給与計算!$F$45="","",給与計算!$F$45)</f>
        <v/>
      </c>
      <c r="F50" s="92" t="str">
        <f>IF(給与計算!$F$54="","",給与計算!$F$54)</f>
        <v/>
      </c>
      <c r="G50" s="92" t="str">
        <f>IF(給与計算!$F$55="","",給与計算!$F$55)</f>
        <v/>
      </c>
      <c r="H50" s="92"/>
    </row>
    <row r="51" spans="1:8">
      <c r="A51" s="517"/>
      <c r="B51" s="243" t="str">
        <f>IF(給与計算!$F$56="","",給与計算!$B$56)</f>
        <v/>
      </c>
      <c r="C51" s="243" t="str">
        <f>IF(給与計算!$F$57="","",給与計算!$B$57)</f>
        <v/>
      </c>
      <c r="D51" s="243" t="str">
        <f>IF(給与計算!$F$58="","",給与計算!$B$58)</f>
        <v/>
      </c>
      <c r="E51" s="243" t="str">
        <f>IF(給与計算!$F$59="","",給与計算!$B$59)</f>
        <v/>
      </c>
      <c r="F51" s="243"/>
      <c r="G51" s="243" t="str">
        <f>IF(給与計算!$F$60="","",給与計算!$B$60)</f>
        <v/>
      </c>
      <c r="H51" s="243" t="s">
        <v>328</v>
      </c>
    </row>
    <row r="52" spans="1:8" ht="19.2" customHeight="1">
      <c r="A52" s="518"/>
      <c r="B52" s="92" t="str">
        <f>IF(給与計算!$F$56="","",給与計算!$F$56)</f>
        <v/>
      </c>
      <c r="C52" s="92" t="str">
        <f>IF(給与計算!$F$57="","",給与計算!$F$57)</f>
        <v/>
      </c>
      <c r="D52" s="92" t="str">
        <f>IF(給与計算!$F$58="","",給与計算!$F$58)</f>
        <v/>
      </c>
      <c r="E52" s="92" t="str">
        <f>IF(給与計算!$F$59="","",給与計算!$F$59)</f>
        <v/>
      </c>
      <c r="F52" s="92"/>
      <c r="G52" s="92" t="str">
        <f>IF(給与計算!$F$60="","",給与計算!$F$60)</f>
        <v/>
      </c>
      <c r="H52" s="92" t="str">
        <f>給与計算!$F$61</f>
        <v/>
      </c>
    </row>
    <row r="53" spans="1:8" ht="19.2" customHeight="1">
      <c r="A53" s="266"/>
      <c r="B53" s="265"/>
      <c r="C53" s="265"/>
      <c r="D53" s="265"/>
      <c r="E53" s="265"/>
      <c r="F53" s="265"/>
      <c r="G53" s="265"/>
      <c r="H53" s="265"/>
    </row>
    <row r="54" spans="1:8" ht="19.2" customHeight="1">
      <c r="A54" s="251" t="s">
        <v>330</v>
      </c>
      <c r="B54" s="252"/>
      <c r="C54" s="252"/>
      <c r="D54" s="252"/>
      <c r="E54" s="252"/>
      <c r="F54" s="253"/>
      <c r="G54" s="265"/>
      <c r="H54" s="267" t="s">
        <v>337</v>
      </c>
    </row>
    <row r="55" spans="1:8" ht="19.2" customHeight="1">
      <c r="A55" s="246"/>
      <c r="B55" s="239"/>
      <c r="C55" s="239"/>
      <c r="D55" s="239"/>
      <c r="E55" s="239"/>
      <c r="F55" s="247"/>
      <c r="G55" s="265"/>
      <c r="H55" s="92" t="str">
        <f>給与計算!$F$62</f>
        <v/>
      </c>
    </row>
    <row r="56" spans="1:8">
      <c r="A56" s="246"/>
      <c r="B56" s="239"/>
      <c r="C56" s="239"/>
      <c r="D56" s="239"/>
      <c r="E56" s="239"/>
      <c r="F56" s="247"/>
    </row>
    <row r="57" spans="1:8">
      <c r="A57" s="248"/>
      <c r="B57" s="249"/>
      <c r="C57" s="249"/>
      <c r="D57" s="249"/>
      <c r="E57" s="249"/>
      <c r="F57" s="250"/>
    </row>
    <row r="60" spans="1:8" ht="26.4">
      <c r="A60" s="262" t="str">
        <f>MONTH(給与計算!$B$1)&amp;"月分　給与明細書"</f>
        <v>4月分　給与明細書</v>
      </c>
      <c r="B60" s="262"/>
      <c r="C60" s="263"/>
      <c r="D60" s="245"/>
      <c r="E60" s="245"/>
      <c r="F60" s="245"/>
      <c r="G60" s="259" t="s">
        <v>329</v>
      </c>
      <c r="H60" s="260">
        <f>給与計算!$B$1</f>
        <v>44676</v>
      </c>
    </row>
    <row r="61" spans="1:8" ht="17.399999999999999" customHeight="1">
      <c r="A61" s="244"/>
      <c r="B61" s="245"/>
      <c r="C61" s="245"/>
      <c r="D61" s="245"/>
      <c r="E61" s="245"/>
      <c r="F61" s="245"/>
    </row>
    <row r="62" spans="1:8">
      <c r="A62" s="2" t="s">
        <v>1</v>
      </c>
      <c r="B62" s="519" t="str">
        <f>給与計算!G$2</f>
        <v/>
      </c>
      <c r="C62" s="519"/>
      <c r="G62" s="254" t="s">
        <v>331</v>
      </c>
      <c r="H62" s="255"/>
    </row>
    <row r="63" spans="1:8">
      <c r="A63" s="2" t="s">
        <v>2</v>
      </c>
      <c r="B63" s="519" t="str">
        <f>給与計算!G$3&amp;"　様"</f>
        <v>　様</v>
      </c>
      <c r="C63" s="519"/>
      <c r="G63" s="246" t="s">
        <v>332</v>
      </c>
      <c r="H63" s="256"/>
    </row>
    <row r="64" spans="1:8">
      <c r="A64" s="2" t="s">
        <v>111</v>
      </c>
      <c r="B64" s="519" t="str">
        <f>給与計算!G$5</f>
        <v/>
      </c>
      <c r="C64" s="519"/>
      <c r="F64" s="239"/>
      <c r="G64" s="258" t="s">
        <v>333</v>
      </c>
      <c r="H64" s="257"/>
    </row>
    <row r="66" spans="1:8">
      <c r="A66" s="516" t="s">
        <v>322</v>
      </c>
      <c r="B66" s="243" t="str">
        <f>IF(給与計算!$B$6="","",給与計算!$B$6)</f>
        <v>出勤日数</v>
      </c>
      <c r="C66" s="243" t="str">
        <f>IF(給与計算!$B$7="","",給与計算!$B$7)</f>
        <v>有給休暇</v>
      </c>
      <c r="D66" s="243" t="str">
        <f>IF(給与計算!$B$8="","",給与計算!$B$8)</f>
        <v>欠勤日数</v>
      </c>
      <c r="E66" s="243" t="str">
        <f>IF(給与計算!$B$9="","",給与計算!$B$9)</f>
        <v>特別休暇</v>
      </c>
      <c r="F66" s="243" t="str">
        <f>IF(給与計算!$B$10="","",給与計算!$B$10)</f>
        <v/>
      </c>
      <c r="G66" s="243"/>
      <c r="H66" s="243"/>
    </row>
    <row r="67" spans="1:8">
      <c r="A67" s="517"/>
      <c r="B67" s="92" t="str">
        <f>IF(給与計算!$G$6="","",給与計算!$G$6)</f>
        <v/>
      </c>
      <c r="C67" s="92" t="str">
        <f>IF(給与計算!$G$7="","",給与計算!$G$7)</f>
        <v/>
      </c>
      <c r="D67" s="92" t="str">
        <f>IF(給与計算!$G$8="","",給与計算!$G$8)</f>
        <v/>
      </c>
      <c r="E67" s="92" t="str">
        <f>IF(給与計算!$G$9="","",給与計算!$G$9)</f>
        <v/>
      </c>
      <c r="F67" s="201" t="str">
        <f>IF(給与計算!$G$10="","",給与計算!$G$10)</f>
        <v/>
      </c>
      <c r="G67" s="92"/>
      <c r="H67" s="92"/>
    </row>
    <row r="68" spans="1:8">
      <c r="A68" s="517"/>
      <c r="B68" s="243" t="str">
        <f>IF(給与計算!$B$11="","",給与計算!$B$11)</f>
        <v>総労働時間</v>
      </c>
      <c r="C68" s="243" t="str">
        <f>IF(給与計算!$B$12="","",給与計算!$B$12)</f>
        <v>法外残業</v>
      </c>
      <c r="D68" s="243" t="str">
        <f>IF(給与計算!$B$13="","",給与計算!$B$13)</f>
        <v>法内残業</v>
      </c>
      <c r="E68" s="243" t="str">
        <f>IF(給与計算!$B$14="","",給与計算!$B$14)</f>
        <v>休出時間</v>
      </c>
      <c r="F68" s="243" t="str">
        <f>IF(給与計算!$B$15="","",給与計算!$B$15)</f>
        <v>深夜時間</v>
      </c>
      <c r="G68" s="243" t="str">
        <f>IF(給与計算!$B$16="","",給与計算!$B$16)</f>
        <v>60時間超</v>
      </c>
      <c r="H68" s="243" t="str">
        <f>IF(給与計算!$B$17="","",給与計算!$B$17)</f>
        <v/>
      </c>
    </row>
    <row r="69" spans="1:8">
      <c r="A69" s="518"/>
      <c r="B69" s="92" t="str">
        <f>IF(給与計算!$G$11="","",給与計算!$G$11)</f>
        <v/>
      </c>
      <c r="C69" s="92" t="str">
        <f>IF(給与計算!$G$12="","",給与計算!$G$12)</f>
        <v/>
      </c>
      <c r="D69" s="92" t="str">
        <f>IF(給与計算!$G$13="","",給与計算!$G$13)</f>
        <v/>
      </c>
      <c r="E69" s="92" t="str">
        <f>IF(給与計算!$G$14="","",給与計算!$G$14)</f>
        <v/>
      </c>
      <c r="F69" s="92" t="str">
        <f>IF(給与計算!$G$15="","",給与計算!$G$15)</f>
        <v/>
      </c>
      <c r="G69" s="92" t="str">
        <f>IF(給与計算!$G$16="","",給与計算!$G$16)</f>
        <v/>
      </c>
      <c r="H69" s="92" t="str">
        <f>IF(給与計算!$G$17="","",給与計算!$G$17)</f>
        <v/>
      </c>
    </row>
    <row r="71" spans="1:8">
      <c r="A71" s="516" t="s">
        <v>118</v>
      </c>
      <c r="B71" s="243" t="str">
        <f>IF(AND(給与計算!$G$22="",給与計算!$G$18=""),"",給与計算!$B$22)</f>
        <v/>
      </c>
      <c r="C71" s="243" t="str">
        <f>IF(給与計算!$G$23="","",給与計算!B$23)</f>
        <v/>
      </c>
      <c r="D71" s="243" t="str">
        <f>IF(給与計算!$G$24="","",給与計算!$B$24)</f>
        <v/>
      </c>
      <c r="E71" s="243" t="str">
        <f>IF(給与計算!$G$25="","",給与計算!$B$25)</f>
        <v/>
      </c>
      <c r="F71" s="243" t="str">
        <f>IF(給与計算!$G$26="","",給与計算!$B$26)</f>
        <v/>
      </c>
      <c r="G71" s="243" t="str">
        <f>IF(給与計算!$G$27="","",給与計算!$B$27)</f>
        <v/>
      </c>
      <c r="H71" s="243" t="str">
        <f>IF(給与計算!$G$28="","",給与計算!$B$28)</f>
        <v/>
      </c>
    </row>
    <row r="72" spans="1:8">
      <c r="A72" s="517"/>
      <c r="B72" s="92" t="str">
        <f>IF(B71="","",給与計算!$G$22+給与計算!$G$20+給与計算!$G$21)</f>
        <v/>
      </c>
      <c r="C72" s="92" t="str">
        <f>IF(給与計算!$G$23="","",給与計算!$G$23)</f>
        <v/>
      </c>
      <c r="D72" s="92" t="str">
        <f>IF(給与計算!$G$24="","",給与計算!$G$24)</f>
        <v/>
      </c>
      <c r="E72" s="92" t="str">
        <f>IF(給与計算!$G$25="","",給与計算!$G$25)</f>
        <v/>
      </c>
      <c r="F72" s="92" t="str">
        <f>IF(給与計算!$G$26="","",給与計算!$G$26)</f>
        <v/>
      </c>
      <c r="G72" s="201" t="str">
        <f>IF(給与計算!$G$27="","",給与計算!$G$27)</f>
        <v/>
      </c>
      <c r="H72" s="92" t="str">
        <f>IF(給与計算!$G$28="","",給与計算!$G$28)</f>
        <v/>
      </c>
    </row>
    <row r="73" spans="1:8">
      <c r="A73" s="517"/>
      <c r="B73" s="243" t="str">
        <f>IF(給与計算!$G$29="","",給与計算!$B$29)</f>
        <v/>
      </c>
      <c r="C73" s="243" t="str">
        <f>IF(給与計算!$G$30="","",給与計算!$B$30)</f>
        <v/>
      </c>
      <c r="D73" s="243" t="str">
        <f>IF(給与計算!$G$31="","",給与計算!$B$31)</f>
        <v/>
      </c>
      <c r="E73" s="243"/>
      <c r="F73" s="243"/>
      <c r="G73" s="243"/>
      <c r="H73" s="243"/>
    </row>
    <row r="74" spans="1:8">
      <c r="A74" s="517"/>
      <c r="B74" s="92" t="str">
        <f>IF(給与計算!$G$29="","",給与計算!$G$29)</f>
        <v/>
      </c>
      <c r="C74" s="92" t="str">
        <f>IF(給与計算!$G$30="","",給与計算!$G$30)</f>
        <v/>
      </c>
      <c r="D74" s="92" t="str">
        <f>IF(給与計算!$G$31="","",給与計算!$G$31)</f>
        <v/>
      </c>
      <c r="E74" s="92"/>
      <c r="F74" s="92"/>
      <c r="G74" s="92"/>
      <c r="H74" s="92"/>
    </row>
    <row r="75" spans="1:8">
      <c r="A75" s="517"/>
      <c r="B75" s="243" t="s">
        <v>336</v>
      </c>
      <c r="C75" s="243" t="s">
        <v>326</v>
      </c>
      <c r="D75" s="243" t="s">
        <v>129</v>
      </c>
      <c r="E75" s="243" t="s">
        <v>130</v>
      </c>
      <c r="F75" s="243" t="str">
        <f>IF(給与計算!$G$18="","",給与計算!$B$18)</f>
        <v/>
      </c>
      <c r="G75" s="243"/>
      <c r="H75" s="243" t="s">
        <v>132</v>
      </c>
    </row>
    <row r="76" spans="1:8">
      <c r="A76" s="518"/>
      <c r="B76" s="92" t="str">
        <f>IF(OR(給与計算!$G$35="",給与計算!$G$36=""),"",給与計算!$G$35+給与計算!$G$36)</f>
        <v/>
      </c>
      <c r="C76" s="92" t="str">
        <f>IF(給与計算!$G$37="","",給与計算!$G$37)</f>
        <v/>
      </c>
      <c r="D76" s="92" t="str">
        <f>IF(給与計算!$G$38="","",給与計算!$G$38)</f>
        <v/>
      </c>
      <c r="E76" s="92" t="str">
        <f>IF(給与計算!$G$39="","",給与計算!$G$39)</f>
        <v/>
      </c>
      <c r="F76" s="92" t="str">
        <f>IF(F75="","",給与計算!$G$18)</f>
        <v/>
      </c>
      <c r="G76" s="92"/>
      <c r="H76" s="92" t="str">
        <f>給与計算!$G$40</f>
        <v/>
      </c>
    </row>
    <row r="78" spans="1:8">
      <c r="A78" s="516" t="s">
        <v>119</v>
      </c>
      <c r="B78" s="243" t="str">
        <f>IF(給与計算!$G$42="","",給与計算!$B$42)</f>
        <v/>
      </c>
      <c r="C78" s="243" t="str">
        <f>IF(給与計算!$G$43="","",給与計算!$B$43)</f>
        <v/>
      </c>
      <c r="D78" s="243" t="str">
        <f>IF(給与計算!$G$44="","",給与計算!$B$44)</f>
        <v/>
      </c>
      <c r="E78" s="243" t="str">
        <f>IF(給与計算!$G$45="","",給与計算!$B$45)</f>
        <v/>
      </c>
      <c r="F78" s="243" t="str">
        <f>IF(給与計算!$G$54="","",給与計算!$B$54)</f>
        <v/>
      </c>
      <c r="G78" s="243" t="str">
        <f>IF(給与計算!$G$55="","",給与計算!$B$55)</f>
        <v/>
      </c>
      <c r="H78" s="243"/>
    </row>
    <row r="79" spans="1:8">
      <c r="A79" s="517"/>
      <c r="B79" s="92" t="str">
        <f>IF(給与計算!$G$42="","",給与計算!$G$42+給与計算!$G$47)</f>
        <v/>
      </c>
      <c r="C79" s="92" t="str">
        <f>IF(給与計算!$G$43="","",給与計算!$G$43+給与計算!$G$48)</f>
        <v/>
      </c>
      <c r="D79" s="92" t="str">
        <f>IF(給与計算!$G$44="","",給与計算!$G$44+給与計算!$G$49)</f>
        <v/>
      </c>
      <c r="E79" s="92" t="str">
        <f>IF(給与計算!$G$45="","",給与計算!$G$45)</f>
        <v/>
      </c>
      <c r="F79" s="92" t="str">
        <f>IF(給与計算!$G$54="","",給与計算!$G$54)</f>
        <v/>
      </c>
      <c r="G79" s="92" t="str">
        <f>IF(給与計算!$G$55="","",給与計算!$G$55)</f>
        <v/>
      </c>
      <c r="H79" s="92"/>
    </row>
    <row r="80" spans="1:8">
      <c r="A80" s="517"/>
      <c r="B80" s="243" t="str">
        <f>IF(給与計算!$G$56="","",給与計算!$B$56)</f>
        <v/>
      </c>
      <c r="C80" s="243" t="str">
        <f>IF(給与計算!$G$57="","",給与計算!$B$57)</f>
        <v/>
      </c>
      <c r="D80" s="243" t="str">
        <f>IF(給与計算!$G$58="","",給与計算!$B$58)</f>
        <v/>
      </c>
      <c r="E80" s="243" t="str">
        <f>IF(給与計算!$G$59="","",給与計算!$B$59)</f>
        <v/>
      </c>
      <c r="F80" s="243"/>
      <c r="G80" s="243" t="str">
        <f>IF(給与計算!$G$60="","",給与計算!$B$60)</f>
        <v/>
      </c>
      <c r="H80" s="243" t="s">
        <v>328</v>
      </c>
    </row>
    <row r="81" spans="1:8" ht="19.2" customHeight="1">
      <c r="A81" s="518"/>
      <c r="B81" s="92" t="str">
        <f>IF(給与計算!$G$56="","",給与計算!$G$56)</f>
        <v/>
      </c>
      <c r="C81" s="92" t="str">
        <f>IF(給与計算!$G$57="","",給与計算!$G$57)</f>
        <v/>
      </c>
      <c r="D81" s="92" t="str">
        <f>IF(給与計算!$G$58="","",給与計算!$G$58)</f>
        <v/>
      </c>
      <c r="E81" s="92" t="str">
        <f>IF(給与計算!$G$59="","",給与計算!$G$59)</f>
        <v/>
      </c>
      <c r="F81" s="92"/>
      <c r="G81" s="92" t="str">
        <f>IF(給与計算!$G$60="","",給与計算!$G$60)</f>
        <v/>
      </c>
      <c r="H81" s="92" t="str">
        <f>給与計算!$G$61</f>
        <v/>
      </c>
    </row>
    <row r="82" spans="1:8" ht="19.2" customHeight="1">
      <c r="A82" s="266"/>
      <c r="B82" s="265"/>
      <c r="C82" s="265"/>
      <c r="D82" s="265"/>
      <c r="E82" s="265"/>
      <c r="F82" s="265"/>
      <c r="G82" s="265"/>
      <c r="H82" s="265"/>
    </row>
    <row r="83" spans="1:8" ht="19.2" customHeight="1">
      <c r="A83" s="251" t="s">
        <v>330</v>
      </c>
      <c r="B83" s="252"/>
      <c r="C83" s="252"/>
      <c r="D83" s="252"/>
      <c r="E83" s="252"/>
      <c r="F83" s="253"/>
      <c r="G83" s="265"/>
      <c r="H83" s="267" t="s">
        <v>337</v>
      </c>
    </row>
    <row r="84" spans="1:8" ht="19.2" customHeight="1">
      <c r="A84" s="246"/>
      <c r="B84" s="239"/>
      <c r="C84" s="239"/>
      <c r="D84" s="239"/>
      <c r="E84" s="239"/>
      <c r="F84" s="247"/>
      <c r="G84" s="265"/>
      <c r="H84" s="92" t="str">
        <f>給与計算!$G$62</f>
        <v/>
      </c>
    </row>
    <row r="85" spans="1:8">
      <c r="A85" s="246"/>
      <c r="B85" s="239"/>
      <c r="C85" s="239"/>
      <c r="D85" s="239"/>
      <c r="E85" s="239"/>
      <c r="F85" s="247"/>
    </row>
    <row r="86" spans="1:8">
      <c r="A86" s="248"/>
      <c r="B86" s="249"/>
      <c r="C86" s="249"/>
      <c r="D86" s="249"/>
      <c r="E86" s="249"/>
      <c r="F86" s="250"/>
    </row>
    <row r="88" spans="1:8" ht="17.399999999999999" customHeight="1">
      <c r="A88" s="244"/>
      <c r="B88" s="245"/>
      <c r="C88" s="261"/>
      <c r="D88" s="261"/>
      <c r="E88" s="261"/>
      <c r="F88" s="261"/>
      <c r="G88" s="245"/>
      <c r="H88" s="245"/>
    </row>
    <row r="89" spans="1:8" ht="26.4">
      <c r="A89" s="262" t="str">
        <f>MONTH(給与計算!$B$1)&amp;"月分　給与明細書"</f>
        <v>4月分　給与明細書</v>
      </c>
      <c r="B89" s="262"/>
      <c r="C89" s="263"/>
      <c r="D89" s="245"/>
      <c r="E89" s="245"/>
      <c r="F89" s="245"/>
      <c r="G89" s="259" t="s">
        <v>329</v>
      </c>
      <c r="H89" s="260">
        <f>給与計算!$B$1</f>
        <v>44676</v>
      </c>
    </row>
    <row r="90" spans="1:8" ht="17.399999999999999" customHeight="1">
      <c r="A90" s="244"/>
      <c r="B90" s="245"/>
      <c r="C90" s="245"/>
      <c r="D90" s="245"/>
      <c r="E90" s="245"/>
      <c r="F90" s="245"/>
    </row>
    <row r="91" spans="1:8">
      <c r="A91" s="2" t="s">
        <v>1</v>
      </c>
      <c r="B91" s="519" t="str">
        <f>給与計算!$H$2</f>
        <v/>
      </c>
      <c r="C91" s="519"/>
      <c r="G91" s="254" t="s">
        <v>331</v>
      </c>
      <c r="H91" s="255"/>
    </row>
    <row r="92" spans="1:8">
      <c r="A92" s="2" t="s">
        <v>2</v>
      </c>
      <c r="B92" s="519" t="str">
        <f>給与計算!$H$3&amp;"　様"</f>
        <v>　様</v>
      </c>
      <c r="C92" s="519"/>
      <c r="G92" s="246" t="s">
        <v>332</v>
      </c>
      <c r="H92" s="256"/>
    </row>
    <row r="93" spans="1:8">
      <c r="A93" s="2" t="s">
        <v>111</v>
      </c>
      <c r="B93" s="519" t="str">
        <f>給与計算!$H$5</f>
        <v/>
      </c>
      <c r="C93" s="519"/>
      <c r="F93" s="239"/>
      <c r="G93" s="258" t="s">
        <v>333</v>
      </c>
      <c r="H93" s="257"/>
    </row>
    <row r="95" spans="1:8">
      <c r="A95" s="516" t="s">
        <v>322</v>
      </c>
      <c r="B95" s="243" t="str">
        <f>IF(給与計算!$B$6="","",給与計算!$B$6)</f>
        <v>出勤日数</v>
      </c>
      <c r="C95" s="243" t="str">
        <f>IF(給与計算!$B$7="","",給与計算!$B$7)</f>
        <v>有給休暇</v>
      </c>
      <c r="D95" s="243" t="str">
        <f>IF(給与計算!$B$8="","",給与計算!$B$8)</f>
        <v>欠勤日数</v>
      </c>
      <c r="E95" s="243" t="str">
        <f>IF(給与計算!$B$9="","",給与計算!$B$9)</f>
        <v>特別休暇</v>
      </c>
      <c r="F95" s="243" t="str">
        <f>IF(給与計算!$B$10="","",給与計算!$B$10)</f>
        <v/>
      </c>
      <c r="G95" s="243"/>
      <c r="H95" s="243"/>
    </row>
    <row r="96" spans="1:8">
      <c r="A96" s="517"/>
      <c r="B96" s="92" t="str">
        <f>IF(給与計算!$H$6="","",給与計算!$H$6)</f>
        <v/>
      </c>
      <c r="C96" s="92" t="str">
        <f>IF(給与計算!$H$7="","",給与計算!$H$7)</f>
        <v/>
      </c>
      <c r="D96" s="92" t="str">
        <f>IF(給与計算!$H$8="","",給与計算!$H$8)</f>
        <v/>
      </c>
      <c r="E96" s="92" t="str">
        <f>IF(給与計算!$H$9="","",給与計算!$H$9)</f>
        <v/>
      </c>
      <c r="F96" s="201" t="str">
        <f>IF(給与計算!$H$10="","",給与計算!$H$10)</f>
        <v/>
      </c>
      <c r="G96" s="92"/>
      <c r="H96" s="92"/>
    </row>
    <row r="97" spans="1:8">
      <c r="A97" s="517"/>
      <c r="B97" s="243" t="str">
        <f>IF(給与計算!$B$11="","",給与計算!$B$11)</f>
        <v>総労働時間</v>
      </c>
      <c r="C97" s="243" t="str">
        <f>IF(給与計算!$B$12="","",給与計算!$B$12)</f>
        <v>法外残業</v>
      </c>
      <c r="D97" s="243" t="str">
        <f>IF(給与計算!$B$13="","",給与計算!$B$13)</f>
        <v>法内残業</v>
      </c>
      <c r="E97" s="243" t="str">
        <f>IF(給与計算!$B$14="","",給与計算!$B$14)</f>
        <v>休出時間</v>
      </c>
      <c r="F97" s="243" t="str">
        <f>IF(給与計算!$B$15="","",給与計算!$B$15)</f>
        <v>深夜時間</v>
      </c>
      <c r="G97" s="243" t="str">
        <f>IF(給与計算!$B$16="","",給与計算!$B$16)</f>
        <v>60時間超</v>
      </c>
      <c r="H97" s="243" t="str">
        <f>IF(給与計算!$B$17="","",給与計算!$B$17)</f>
        <v/>
      </c>
    </row>
    <row r="98" spans="1:8">
      <c r="A98" s="518"/>
      <c r="B98" s="92" t="str">
        <f>IF(給与計算!$H$11="","",給与計算!$H$11)</f>
        <v/>
      </c>
      <c r="C98" s="92" t="str">
        <f>IF(給与計算!$H$12="","",給与計算!$H$12)</f>
        <v/>
      </c>
      <c r="D98" s="92" t="str">
        <f>IF(給与計算!$H$13="","",給与計算!$H$13)</f>
        <v/>
      </c>
      <c r="E98" s="92" t="str">
        <f>IF(給与計算!$H$14="","",給与計算!$H$14)</f>
        <v/>
      </c>
      <c r="F98" s="92" t="str">
        <f>IF(給与計算!$H$15="","",給与計算!$H$15)</f>
        <v/>
      </c>
      <c r="G98" s="92" t="str">
        <f>IF(給与計算!$H$16="","",給与計算!$H$16)</f>
        <v/>
      </c>
      <c r="H98" s="92" t="str">
        <f>IF(給与計算!$H$17="","",給与計算!$H$17)</f>
        <v/>
      </c>
    </row>
    <row r="100" spans="1:8">
      <c r="A100" s="516" t="s">
        <v>118</v>
      </c>
      <c r="B100" s="243" t="str">
        <f>IF(AND(給与計算!$H$22="",給与計算!$H$18=""),"",給与計算!$B$22)</f>
        <v/>
      </c>
      <c r="C100" s="243" t="str">
        <f>IF(給与計算!$H$23="","",給与計算!B$23)</f>
        <v/>
      </c>
      <c r="D100" s="243" t="str">
        <f>IF(給与計算!$H$24="","",給与計算!$B$24)</f>
        <v/>
      </c>
      <c r="E100" s="243" t="str">
        <f>IF(給与計算!$H$25="","",給与計算!$B$25)</f>
        <v/>
      </c>
      <c r="F100" s="243" t="str">
        <f>IF(給与計算!$H$26="","",給与計算!$B$26)</f>
        <v/>
      </c>
      <c r="G100" s="243" t="str">
        <f>IF(給与計算!$H$27="","",給与計算!$B$27)</f>
        <v/>
      </c>
      <c r="H100" s="243" t="str">
        <f>IF(給与計算!$H$28="","",給与計算!$B$28)</f>
        <v/>
      </c>
    </row>
    <row r="101" spans="1:8">
      <c r="A101" s="517"/>
      <c r="B101" s="92" t="str">
        <f>IF(B100="","",給与計算!$H$22+給与計算!$H$20+給与計算!$H$21)</f>
        <v/>
      </c>
      <c r="C101" s="92" t="str">
        <f>IF(給与計算!$H$23="","",給与計算!$H$23)</f>
        <v/>
      </c>
      <c r="D101" s="92" t="str">
        <f>IF(給与計算!$H$24="","",給与計算!$H$24)</f>
        <v/>
      </c>
      <c r="E101" s="92" t="str">
        <f>IF(給与計算!$H$25="","",給与計算!$H$25)</f>
        <v/>
      </c>
      <c r="F101" s="92" t="str">
        <f>IF(給与計算!$H$26="","",給与計算!$H$26)</f>
        <v/>
      </c>
      <c r="G101" s="201" t="str">
        <f>IF(給与計算!$H$27="","",給与計算!$H$27)</f>
        <v/>
      </c>
      <c r="H101" s="92" t="str">
        <f>IF(給与計算!$H$28="","",給与計算!$H$28)</f>
        <v/>
      </c>
    </row>
    <row r="102" spans="1:8">
      <c r="A102" s="517"/>
      <c r="B102" s="243" t="str">
        <f>IF(給与計算!$H$29="","",給与計算!$B$29)</f>
        <v/>
      </c>
      <c r="C102" s="243" t="str">
        <f>IF(給与計算!$H$30="","",給与計算!$B$30)</f>
        <v/>
      </c>
      <c r="D102" s="243" t="str">
        <f>IF(給与計算!$H$31="","",給与計算!$B$31)</f>
        <v/>
      </c>
      <c r="E102" s="243"/>
      <c r="F102" s="243"/>
      <c r="G102" s="243"/>
      <c r="H102" s="243"/>
    </row>
    <row r="103" spans="1:8">
      <c r="A103" s="517"/>
      <c r="B103" s="92" t="str">
        <f>IF(給与計算!$H$29="","",給与計算!$H$29)</f>
        <v/>
      </c>
      <c r="C103" s="92" t="str">
        <f>IF(給与計算!$H$30="","",給与計算!$H$30)</f>
        <v/>
      </c>
      <c r="D103" s="92" t="str">
        <f>IF(給与計算!$H$31="","",給与計算!$H$31)</f>
        <v/>
      </c>
      <c r="E103" s="92"/>
      <c r="F103" s="92"/>
      <c r="G103" s="92"/>
      <c r="H103" s="92"/>
    </row>
    <row r="104" spans="1:8">
      <c r="A104" s="517"/>
      <c r="B104" s="243" t="s">
        <v>336</v>
      </c>
      <c r="C104" s="243" t="s">
        <v>326</v>
      </c>
      <c r="D104" s="243" t="s">
        <v>129</v>
      </c>
      <c r="E104" s="243" t="s">
        <v>130</v>
      </c>
      <c r="F104" s="243" t="str">
        <f>IF(給与計算!$H$18="","",給与計算!$B$18)</f>
        <v/>
      </c>
      <c r="G104" s="243"/>
      <c r="H104" s="243" t="s">
        <v>132</v>
      </c>
    </row>
    <row r="105" spans="1:8">
      <c r="A105" s="518"/>
      <c r="B105" s="92" t="str">
        <f>IF(OR(給与計算!$H$35="",給与計算!$H$36=""),"",給与計算!$H$35+給与計算!$H$36)</f>
        <v/>
      </c>
      <c r="C105" s="92" t="str">
        <f>IF(給与計算!$H$37="","",給与計算!$H$37)</f>
        <v/>
      </c>
      <c r="D105" s="92" t="str">
        <f>IF(給与計算!$H$38="","",給与計算!$H$38)</f>
        <v/>
      </c>
      <c r="E105" s="92" t="str">
        <f>IF(給与計算!$H$39="","",給与計算!$H$39)</f>
        <v/>
      </c>
      <c r="F105" s="92" t="str">
        <f>IF(F104="","",給与計算!$H$18)</f>
        <v/>
      </c>
      <c r="G105" s="92"/>
      <c r="H105" s="92" t="str">
        <f>給与計算!$H$40</f>
        <v/>
      </c>
    </row>
    <row r="107" spans="1:8">
      <c r="A107" s="516" t="s">
        <v>119</v>
      </c>
      <c r="B107" s="243" t="str">
        <f>IF(給与計算!$H$42="","",給与計算!$B$42)</f>
        <v/>
      </c>
      <c r="C107" s="243" t="str">
        <f>IF(給与計算!$H$43="","",給与計算!$B$43)</f>
        <v/>
      </c>
      <c r="D107" s="243" t="str">
        <f>IF(給与計算!$H$44="","",給与計算!$B$44)</f>
        <v/>
      </c>
      <c r="E107" s="243" t="str">
        <f>IF(給与計算!$H$45="","",給与計算!$B$45)</f>
        <v/>
      </c>
      <c r="F107" s="243" t="str">
        <f>IF(給与計算!$H$54="","",給与計算!$B$54)</f>
        <v/>
      </c>
      <c r="G107" s="243" t="str">
        <f>IF(給与計算!$H$55="","",給与計算!$B$55)</f>
        <v/>
      </c>
      <c r="H107" s="243"/>
    </row>
    <row r="108" spans="1:8">
      <c r="A108" s="517"/>
      <c r="B108" s="92" t="str">
        <f>IF(給与計算!$H$42="","",給与計算!$H$42+給与計算!$H$47)</f>
        <v/>
      </c>
      <c r="C108" s="92" t="str">
        <f>IF(給与計算!$H$43="","",給与計算!$H$43+給与計算!$H$48)</f>
        <v/>
      </c>
      <c r="D108" s="92" t="str">
        <f>IF(給与計算!$H$44="","",給与計算!$H$44+給与計算!$H$49)</f>
        <v/>
      </c>
      <c r="E108" s="92" t="str">
        <f>IF(給与計算!$H$45="","",給与計算!$H$45)</f>
        <v/>
      </c>
      <c r="F108" s="92" t="str">
        <f>IF(給与計算!$H$54="","",給与計算!$H$54)</f>
        <v/>
      </c>
      <c r="G108" s="92" t="str">
        <f>IF(給与計算!$H$55="","",給与計算!$H$55)</f>
        <v/>
      </c>
      <c r="H108" s="92"/>
    </row>
    <row r="109" spans="1:8">
      <c r="A109" s="517"/>
      <c r="B109" s="243" t="str">
        <f>IF(給与計算!$H$56="","",給与計算!$B$56)</f>
        <v/>
      </c>
      <c r="C109" s="243" t="str">
        <f>IF(給与計算!$H$57="","",給与計算!$B$57)</f>
        <v/>
      </c>
      <c r="D109" s="243" t="str">
        <f>IF(給与計算!$H$58="","",給与計算!$B$58)</f>
        <v/>
      </c>
      <c r="E109" s="243" t="str">
        <f>IF(給与計算!$H$59="","",給与計算!$B$59)</f>
        <v/>
      </c>
      <c r="F109" s="243"/>
      <c r="G109" s="243" t="str">
        <f>IF(給与計算!$H$60="","",給与計算!$B$60)</f>
        <v/>
      </c>
      <c r="H109" s="243" t="s">
        <v>328</v>
      </c>
    </row>
    <row r="110" spans="1:8" ht="19.2" customHeight="1">
      <c r="A110" s="518"/>
      <c r="B110" s="92" t="str">
        <f>IF(給与計算!$H$56="","",給与計算!$H$56)</f>
        <v/>
      </c>
      <c r="C110" s="92" t="str">
        <f>IF(給与計算!$H$57="","",給与計算!$H$57)</f>
        <v/>
      </c>
      <c r="D110" s="92" t="str">
        <f>IF(給与計算!$H$58="","",給与計算!$H$58)</f>
        <v/>
      </c>
      <c r="E110" s="92" t="str">
        <f>IF(給与計算!$H$59="","",給与計算!$H$59)</f>
        <v/>
      </c>
      <c r="F110" s="92"/>
      <c r="G110" s="92" t="str">
        <f>IF(給与計算!$H$60="","",給与計算!$H$60)</f>
        <v/>
      </c>
      <c r="H110" s="92" t="str">
        <f>給与計算!$H$61</f>
        <v/>
      </c>
    </row>
    <row r="111" spans="1:8" ht="19.2" customHeight="1">
      <c r="A111" s="266"/>
      <c r="B111" s="265"/>
      <c r="C111" s="265"/>
      <c r="D111" s="265"/>
      <c r="E111" s="265"/>
      <c r="F111" s="265"/>
      <c r="G111" s="265"/>
      <c r="H111" s="265"/>
    </row>
    <row r="112" spans="1:8" ht="19.2" customHeight="1">
      <c r="A112" s="251" t="s">
        <v>330</v>
      </c>
      <c r="B112" s="252"/>
      <c r="C112" s="252"/>
      <c r="D112" s="252"/>
      <c r="E112" s="252"/>
      <c r="F112" s="253"/>
      <c r="G112" s="265"/>
      <c r="H112" s="267" t="s">
        <v>337</v>
      </c>
    </row>
    <row r="113" spans="1:8" ht="19.2" customHeight="1">
      <c r="A113" s="246"/>
      <c r="B113" s="239"/>
      <c r="C113" s="239"/>
      <c r="D113" s="239"/>
      <c r="E113" s="239"/>
      <c r="F113" s="247"/>
      <c r="G113" s="265"/>
      <c r="H113" s="92" t="str">
        <f>給与計算!$H$62</f>
        <v/>
      </c>
    </row>
    <row r="114" spans="1:8">
      <c r="A114" s="246"/>
      <c r="B114" s="239"/>
      <c r="C114" s="239"/>
      <c r="D114" s="239"/>
      <c r="E114" s="239"/>
      <c r="F114" s="247"/>
    </row>
    <row r="115" spans="1:8">
      <c r="A115" s="248"/>
      <c r="B115" s="249"/>
      <c r="C115" s="249"/>
      <c r="D115" s="249"/>
      <c r="E115" s="249"/>
      <c r="F115" s="250"/>
    </row>
    <row r="118" spans="1:8" ht="26.4">
      <c r="A118" s="262" t="str">
        <f>MONTH(給与計算!$B$1)&amp;"月分　給与明細書"</f>
        <v>4月分　給与明細書</v>
      </c>
      <c r="B118" s="262"/>
      <c r="C118" s="263"/>
      <c r="D118" s="245"/>
      <c r="E118" s="245"/>
      <c r="F118" s="245"/>
      <c r="G118" s="259" t="s">
        <v>329</v>
      </c>
      <c r="H118" s="260">
        <f>給与計算!$B$1</f>
        <v>44676</v>
      </c>
    </row>
    <row r="119" spans="1:8" ht="17.399999999999999" customHeight="1">
      <c r="A119" s="244"/>
      <c r="B119" s="245"/>
      <c r="C119" s="245"/>
      <c r="D119" s="245"/>
      <c r="E119" s="245"/>
      <c r="F119" s="245"/>
    </row>
    <row r="120" spans="1:8">
      <c r="A120" s="2" t="s">
        <v>1</v>
      </c>
      <c r="B120" s="519" t="str">
        <f>給与計算!$I$2</f>
        <v/>
      </c>
      <c r="C120" s="519"/>
      <c r="G120" s="254" t="s">
        <v>331</v>
      </c>
      <c r="H120" s="255"/>
    </row>
    <row r="121" spans="1:8">
      <c r="A121" s="2" t="s">
        <v>2</v>
      </c>
      <c r="B121" s="519" t="str">
        <f>給与計算!$I$3&amp;"　様"</f>
        <v>　様</v>
      </c>
      <c r="C121" s="519"/>
      <c r="G121" s="246" t="s">
        <v>332</v>
      </c>
      <c r="H121" s="256"/>
    </row>
    <row r="122" spans="1:8">
      <c r="A122" s="2" t="s">
        <v>111</v>
      </c>
      <c r="B122" s="519" t="str">
        <f>給与計算!$I$5</f>
        <v/>
      </c>
      <c r="C122" s="519"/>
      <c r="F122" s="239"/>
      <c r="G122" s="258" t="s">
        <v>333</v>
      </c>
      <c r="H122" s="257"/>
    </row>
    <row r="124" spans="1:8">
      <c r="A124" s="516" t="s">
        <v>322</v>
      </c>
      <c r="B124" s="243" t="str">
        <f>IF(給与計算!$B$6="","",給与計算!$B$6)</f>
        <v>出勤日数</v>
      </c>
      <c r="C124" s="243" t="str">
        <f>IF(給与計算!$B$7="","",給与計算!$B$7)</f>
        <v>有給休暇</v>
      </c>
      <c r="D124" s="243" t="str">
        <f>IF(給与計算!$B$8="","",給与計算!$B$8)</f>
        <v>欠勤日数</v>
      </c>
      <c r="E124" s="243" t="str">
        <f>IF(給与計算!$B$9="","",給与計算!$B$9)</f>
        <v>特別休暇</v>
      </c>
      <c r="F124" s="243" t="str">
        <f>IF(給与計算!$B$10="","",給与計算!$B$10)</f>
        <v/>
      </c>
      <c r="G124" s="243"/>
      <c r="H124" s="243"/>
    </row>
    <row r="125" spans="1:8">
      <c r="A125" s="517"/>
      <c r="B125" s="92" t="str">
        <f>IF(給与計算!$I$6="","",給与計算!$I$6)</f>
        <v/>
      </c>
      <c r="C125" s="92" t="str">
        <f>IF(給与計算!$I$7="","",給与計算!$I$7)</f>
        <v/>
      </c>
      <c r="D125" s="92" t="str">
        <f>IF(給与計算!$I$8="","",給与計算!$I$8)</f>
        <v/>
      </c>
      <c r="E125" s="92" t="str">
        <f>IF(給与計算!$I$9="","",給与計算!$I$9)</f>
        <v/>
      </c>
      <c r="F125" s="201" t="str">
        <f>IF(給与計算!$I$10="","",給与計算!$I$10)</f>
        <v/>
      </c>
      <c r="G125" s="92"/>
      <c r="H125" s="92"/>
    </row>
    <row r="126" spans="1:8">
      <c r="A126" s="517"/>
      <c r="B126" s="243" t="str">
        <f>IF(給与計算!$B$11="","",給与計算!$B$11)</f>
        <v>総労働時間</v>
      </c>
      <c r="C126" s="243" t="str">
        <f>IF(給与計算!$B$12="","",給与計算!$B$12)</f>
        <v>法外残業</v>
      </c>
      <c r="D126" s="243" t="str">
        <f>IF(給与計算!$B$13="","",給与計算!$B$13)</f>
        <v>法内残業</v>
      </c>
      <c r="E126" s="243" t="str">
        <f>IF(給与計算!$B$14="","",給与計算!$B$14)</f>
        <v>休出時間</v>
      </c>
      <c r="F126" s="243" t="str">
        <f>IF(給与計算!$B$15="","",給与計算!$B$15)</f>
        <v>深夜時間</v>
      </c>
      <c r="G126" s="243" t="str">
        <f>IF(給与計算!$B$16="","",給与計算!$B$16)</f>
        <v>60時間超</v>
      </c>
      <c r="H126" s="243" t="str">
        <f>IF(給与計算!$B$17="","",給与計算!$B$17)</f>
        <v/>
      </c>
    </row>
    <row r="127" spans="1:8">
      <c r="A127" s="518"/>
      <c r="B127" s="92" t="str">
        <f>IF(給与計算!$I$11="","",給与計算!$I$11)</f>
        <v/>
      </c>
      <c r="C127" s="92" t="str">
        <f>IF(給与計算!$I$12="","",給与計算!$I$12)</f>
        <v/>
      </c>
      <c r="D127" s="92" t="str">
        <f>IF(給与計算!$I$13="","",給与計算!$I$13)</f>
        <v/>
      </c>
      <c r="E127" s="92" t="str">
        <f>IF(給与計算!$I$14="","",給与計算!$I$14)</f>
        <v/>
      </c>
      <c r="F127" s="92" t="str">
        <f>IF(給与計算!$I$15="","",給与計算!$I$15)</f>
        <v/>
      </c>
      <c r="G127" s="92" t="str">
        <f>IF(給与計算!$I$16="","",給与計算!$I$16)</f>
        <v/>
      </c>
      <c r="H127" s="92" t="str">
        <f>IF(給与計算!$I$17="","",給与計算!$I$17)</f>
        <v/>
      </c>
    </row>
    <row r="129" spans="1:8">
      <c r="A129" s="516" t="s">
        <v>118</v>
      </c>
      <c r="B129" s="243" t="str">
        <f>IF(AND(給与計算!$I$22="",給与計算!$I$18=""),"",給与計算!$B$22)</f>
        <v/>
      </c>
      <c r="C129" s="243" t="str">
        <f>IF(給与計算!$I$23="","",給与計算!B$23)</f>
        <v/>
      </c>
      <c r="D129" s="243" t="str">
        <f>IF(給与計算!$I$24="","",給与計算!$B$24)</f>
        <v/>
      </c>
      <c r="E129" s="243" t="str">
        <f>IF(給与計算!$I$25="","",給与計算!$B$25)</f>
        <v/>
      </c>
      <c r="F129" s="243" t="str">
        <f>IF(給与計算!$I$26="","",給与計算!$B$26)</f>
        <v/>
      </c>
      <c r="G129" s="243" t="str">
        <f>IF(給与計算!$I$27="","",給与計算!$B$27)</f>
        <v/>
      </c>
      <c r="H129" s="243" t="str">
        <f>IF(給与計算!$I$28="","",給与計算!$B$28)</f>
        <v/>
      </c>
    </row>
    <row r="130" spans="1:8">
      <c r="A130" s="517"/>
      <c r="B130" s="92" t="str">
        <f>IF(B129="","",給与計算!$I$22+給与計算!$I$20+給与計算!$I$21)</f>
        <v/>
      </c>
      <c r="C130" s="92" t="str">
        <f>IF(給与計算!$I$23="","",給与計算!$I$23)</f>
        <v/>
      </c>
      <c r="D130" s="92" t="str">
        <f>IF(給与計算!$I$24="","",給与計算!$I$24)</f>
        <v/>
      </c>
      <c r="E130" s="92" t="str">
        <f>IF(給与計算!$I$25="","",給与計算!$I$25)</f>
        <v/>
      </c>
      <c r="F130" s="92" t="str">
        <f>IF(給与計算!$I$26="","",給与計算!$I$26)</f>
        <v/>
      </c>
      <c r="G130" s="201" t="str">
        <f>IF(給与計算!$I$27="","",給与計算!$I$27)</f>
        <v/>
      </c>
      <c r="H130" s="92" t="str">
        <f>IF(給与計算!$I$28="","",給与計算!$I$28)</f>
        <v/>
      </c>
    </row>
    <row r="131" spans="1:8">
      <c r="A131" s="517"/>
      <c r="B131" s="243" t="str">
        <f>IF(給与計算!$I$29="","",給与計算!$B$29)</f>
        <v/>
      </c>
      <c r="C131" s="243" t="str">
        <f>IF(給与計算!$I$30="","",給与計算!$B$30)</f>
        <v/>
      </c>
      <c r="D131" s="243" t="str">
        <f>IF(給与計算!$I$31="","",給与計算!$B$31)</f>
        <v/>
      </c>
      <c r="E131" s="243"/>
      <c r="F131" s="243"/>
      <c r="G131" s="243"/>
      <c r="H131" s="243"/>
    </row>
    <row r="132" spans="1:8">
      <c r="A132" s="517"/>
      <c r="B132" s="92" t="str">
        <f>IF(給与計算!$I$29="","",給与計算!$I$29)</f>
        <v/>
      </c>
      <c r="C132" s="92" t="str">
        <f>IF(給与計算!$I$30="","",給与計算!$I$30)</f>
        <v/>
      </c>
      <c r="D132" s="92" t="str">
        <f>IF(給与計算!$I$31="","",給与計算!$I$31)</f>
        <v/>
      </c>
      <c r="E132" s="92"/>
      <c r="F132" s="92"/>
      <c r="G132" s="92"/>
      <c r="H132" s="92"/>
    </row>
    <row r="133" spans="1:8">
      <c r="A133" s="517"/>
      <c r="B133" s="243" t="s">
        <v>336</v>
      </c>
      <c r="C133" s="243" t="s">
        <v>326</v>
      </c>
      <c r="D133" s="243" t="s">
        <v>129</v>
      </c>
      <c r="E133" s="243" t="s">
        <v>130</v>
      </c>
      <c r="F133" s="243" t="str">
        <f>IF(給与計算!$I$18="","",給与計算!$B$18)</f>
        <v/>
      </c>
      <c r="G133" s="243"/>
      <c r="H133" s="243" t="s">
        <v>132</v>
      </c>
    </row>
    <row r="134" spans="1:8">
      <c r="A134" s="518"/>
      <c r="B134" s="92" t="str">
        <f>IF(OR(給与計算!$I$35="",給与計算!$I$36=""),"",給与計算!$I$35+給与計算!$I$36)</f>
        <v/>
      </c>
      <c r="C134" s="92" t="str">
        <f>IF(給与計算!$I$37="","",給与計算!$I$37)</f>
        <v/>
      </c>
      <c r="D134" s="92" t="str">
        <f>IF(給与計算!$I$38="","",給与計算!$I$38)</f>
        <v/>
      </c>
      <c r="E134" s="92" t="str">
        <f>IF(給与計算!$I$39="","",給与計算!$I$39)</f>
        <v/>
      </c>
      <c r="F134" s="92" t="str">
        <f>IF(F133="","",給与計算!$I$18)</f>
        <v/>
      </c>
      <c r="G134" s="92"/>
      <c r="H134" s="92" t="str">
        <f>給与計算!$I$40</f>
        <v/>
      </c>
    </row>
    <row r="136" spans="1:8">
      <c r="A136" s="516" t="s">
        <v>119</v>
      </c>
      <c r="B136" s="243" t="str">
        <f>IF(給与計算!$I$42="","",給与計算!$B$42)</f>
        <v/>
      </c>
      <c r="C136" s="243" t="str">
        <f>IF(給与計算!$I$43="","",給与計算!$B$43)</f>
        <v/>
      </c>
      <c r="D136" s="243" t="str">
        <f>IF(給与計算!$I$44="","",給与計算!$B$44)</f>
        <v/>
      </c>
      <c r="E136" s="243" t="str">
        <f>IF(給与計算!$I$45="","",給与計算!$B$45)</f>
        <v/>
      </c>
      <c r="F136" s="243" t="str">
        <f>IF(給与計算!$I$54="","",給与計算!$B$54)</f>
        <v/>
      </c>
      <c r="G136" s="243" t="str">
        <f>IF(給与計算!$I$55="","",給与計算!$B$55)</f>
        <v/>
      </c>
      <c r="H136" s="243"/>
    </row>
    <row r="137" spans="1:8">
      <c r="A137" s="517"/>
      <c r="B137" s="92" t="str">
        <f>IF(給与計算!$I$42="","",給与計算!$I$42+給与計算!$I$47)</f>
        <v/>
      </c>
      <c r="C137" s="92" t="str">
        <f>IF(給与計算!$I$43="","",給与計算!$I$43+給与計算!$I$48)</f>
        <v/>
      </c>
      <c r="D137" s="92" t="str">
        <f>IF(給与計算!$I$44="","",給与計算!$I$44+給与計算!$I$49)</f>
        <v/>
      </c>
      <c r="E137" s="92" t="str">
        <f>IF(給与計算!$I$45="","",給与計算!$I$45)</f>
        <v/>
      </c>
      <c r="F137" s="92" t="str">
        <f>IF(給与計算!$I$54="","",給与計算!$I$54)</f>
        <v/>
      </c>
      <c r="G137" s="92" t="str">
        <f>IF(給与計算!$I$55="","",給与計算!$I$55)</f>
        <v/>
      </c>
      <c r="H137" s="92"/>
    </row>
    <row r="138" spans="1:8">
      <c r="A138" s="517"/>
      <c r="B138" s="243" t="str">
        <f>IF(給与計算!$I$56="","",給与計算!$B$56)</f>
        <v/>
      </c>
      <c r="C138" s="243" t="str">
        <f>IF(給与計算!$I$57="","",給与計算!$B$57)</f>
        <v/>
      </c>
      <c r="D138" s="243" t="str">
        <f>IF(給与計算!$I$58="","",給与計算!$B$58)</f>
        <v/>
      </c>
      <c r="E138" s="243" t="str">
        <f>IF(給与計算!$I$59="","",給与計算!$B$59)</f>
        <v/>
      </c>
      <c r="F138" s="243"/>
      <c r="G138" s="243" t="str">
        <f>IF(給与計算!$I$60="","",給与計算!$B$60)</f>
        <v/>
      </c>
      <c r="H138" s="243" t="s">
        <v>328</v>
      </c>
    </row>
    <row r="139" spans="1:8" ht="19.2" customHeight="1">
      <c r="A139" s="518"/>
      <c r="B139" s="92" t="str">
        <f>IF(給与計算!$I$56="","",給与計算!$I$56)</f>
        <v/>
      </c>
      <c r="C139" s="92" t="str">
        <f>IF(給与計算!$I$57="","",給与計算!$I$57)</f>
        <v/>
      </c>
      <c r="D139" s="92" t="str">
        <f>IF(給与計算!$I$58="","",給与計算!$I$58)</f>
        <v/>
      </c>
      <c r="E139" s="92" t="str">
        <f>IF(給与計算!$I$59="","",給与計算!$I$59)</f>
        <v/>
      </c>
      <c r="F139" s="92"/>
      <c r="G139" s="92" t="str">
        <f>IF(給与計算!$I$60="","",給与計算!$I$60)</f>
        <v/>
      </c>
      <c r="H139" s="92" t="str">
        <f>給与計算!$I$61</f>
        <v/>
      </c>
    </row>
    <row r="140" spans="1:8" ht="19.2" customHeight="1">
      <c r="A140" s="266"/>
      <c r="B140" s="265"/>
      <c r="C140" s="265"/>
      <c r="D140" s="265"/>
      <c r="E140" s="265"/>
      <c r="F140" s="265"/>
      <c r="G140" s="265"/>
      <c r="H140" s="265"/>
    </row>
    <row r="141" spans="1:8" ht="19.2" customHeight="1">
      <c r="A141" s="251" t="s">
        <v>330</v>
      </c>
      <c r="B141" s="252"/>
      <c r="C141" s="252"/>
      <c r="D141" s="252"/>
      <c r="E141" s="252"/>
      <c r="F141" s="253"/>
      <c r="G141" s="265"/>
      <c r="H141" s="267" t="s">
        <v>337</v>
      </c>
    </row>
    <row r="142" spans="1:8" ht="19.2" customHeight="1">
      <c r="A142" s="246"/>
      <c r="B142" s="239"/>
      <c r="C142" s="239"/>
      <c r="D142" s="239"/>
      <c r="E142" s="239"/>
      <c r="F142" s="247"/>
      <c r="G142" s="265"/>
      <c r="H142" s="92" t="str">
        <f>給与計算!$I$62</f>
        <v/>
      </c>
    </row>
    <row r="143" spans="1:8">
      <c r="A143" s="246"/>
      <c r="B143" s="239"/>
      <c r="C143" s="239"/>
      <c r="D143" s="239"/>
      <c r="E143" s="239"/>
      <c r="F143" s="247"/>
    </row>
    <row r="144" spans="1:8">
      <c r="A144" s="248"/>
      <c r="B144" s="249"/>
      <c r="C144" s="249"/>
      <c r="D144" s="249"/>
      <c r="E144" s="249"/>
      <c r="F144" s="250"/>
    </row>
  </sheetData>
  <mergeCells count="30">
    <mergeCell ref="A78:A81"/>
    <mergeCell ref="A49:A52"/>
    <mergeCell ref="B63:C63"/>
    <mergeCell ref="B64:C64"/>
    <mergeCell ref="A8:A11"/>
    <mergeCell ref="A13:A18"/>
    <mergeCell ref="A20:A23"/>
    <mergeCell ref="B35:C35"/>
    <mergeCell ref="A37:A40"/>
    <mergeCell ref="A42:A47"/>
    <mergeCell ref="B62:C62"/>
    <mergeCell ref="A66:A69"/>
    <mergeCell ref="A71:A76"/>
    <mergeCell ref="B4:C4"/>
    <mergeCell ref="B5:C5"/>
    <mergeCell ref="B6:C6"/>
    <mergeCell ref="B33:C33"/>
    <mergeCell ref="B34:C34"/>
    <mergeCell ref="A129:A134"/>
    <mergeCell ref="A136:A139"/>
    <mergeCell ref="B91:C91"/>
    <mergeCell ref="B92:C92"/>
    <mergeCell ref="B93:C93"/>
    <mergeCell ref="A95:A98"/>
    <mergeCell ref="A100:A105"/>
    <mergeCell ref="A107:A110"/>
    <mergeCell ref="B120:C120"/>
    <mergeCell ref="B121:C121"/>
    <mergeCell ref="B122:C122"/>
    <mergeCell ref="A124:A127"/>
  </mergeCells>
  <phoneticPr fontId="3"/>
  <printOptions horizontalCentered="1" verticalCentered="1"/>
  <pageMargins left="0.70866141732283472" right="0.70866141732283472" top="0.74803149606299213" bottom="0.74803149606299213" header="0.31496062992125984" footer="0.31496062992125984"/>
  <pageSetup paperSize="9" scale="91" orientation="landscape" horizontalDpi="300" verticalDpi="300" r:id="rId1"/>
  <rowBreaks count="1" manualBreakCount="1">
    <brk id="29"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6642D-B06E-4EA1-83B5-98A0E478DDC0}">
  <sheetPr>
    <tabColor theme="8" tint="0.79998168889431442"/>
    <pageSetUpPr autoPageBreaks="0"/>
  </sheetPr>
  <dimension ref="A1:H109"/>
  <sheetViews>
    <sheetView showWhiteSpace="0" zoomScaleNormal="100" workbookViewId="0"/>
  </sheetViews>
  <sheetFormatPr defaultRowHeight="17.399999999999999"/>
  <cols>
    <col min="1" max="1" width="8.796875" style="1"/>
    <col min="2" max="8" width="11.3984375" style="1" customWidth="1"/>
    <col min="9" max="9" width="8.59765625" style="1" bestFit="1" customWidth="1"/>
    <col min="10" max="16384" width="8.796875" style="1"/>
  </cols>
  <sheetData>
    <row r="1" spans="1:8" ht="17.399999999999999" customHeight="1">
      <c r="A1" s="244"/>
      <c r="B1" s="245"/>
      <c r="C1" s="261"/>
      <c r="D1" s="261"/>
      <c r="E1" s="261"/>
      <c r="F1" s="261"/>
      <c r="G1" s="245"/>
      <c r="H1" s="245"/>
    </row>
    <row r="2" spans="1:8" ht="26.4">
      <c r="A2" s="262" t="str">
        <f>MONTH(賞与計算!$B$1)&amp;"月分　賞与明細書"</f>
        <v>6月分　賞与明細書</v>
      </c>
      <c r="B2" s="262"/>
      <c r="C2" s="263"/>
      <c r="D2" s="245"/>
      <c r="E2" s="245"/>
      <c r="F2" s="245"/>
      <c r="G2" s="299" t="s">
        <v>329</v>
      </c>
      <c r="H2" s="300">
        <f>賞与計算!$B$1</f>
        <v>44722</v>
      </c>
    </row>
    <row r="3" spans="1:8" ht="17.399999999999999" customHeight="1">
      <c r="A3" s="244"/>
      <c r="B3" s="245"/>
      <c r="C3" s="245"/>
      <c r="D3" s="245"/>
      <c r="E3" s="245"/>
      <c r="F3" s="245"/>
    </row>
    <row r="4" spans="1:8">
      <c r="A4" s="2" t="s">
        <v>1</v>
      </c>
      <c r="B4" s="519">
        <f>賞与計算!$D$2</f>
        <v>10001</v>
      </c>
      <c r="C4" s="519"/>
      <c r="G4" s="254" t="s">
        <v>331</v>
      </c>
      <c r="H4" s="255"/>
    </row>
    <row r="5" spans="1:8">
      <c r="A5" s="2" t="s">
        <v>2</v>
      </c>
      <c r="B5" s="519" t="str">
        <f>賞与計算!$D$3&amp;"　様"</f>
        <v>人事　太郎　様</v>
      </c>
      <c r="C5" s="519"/>
      <c r="G5" s="246" t="s">
        <v>332</v>
      </c>
      <c r="H5" s="256"/>
    </row>
    <row r="6" spans="1:8">
      <c r="A6" s="2" t="s">
        <v>111</v>
      </c>
      <c r="B6" s="519" t="str">
        <f>賞与計算!$D$5</f>
        <v>人事部</v>
      </c>
      <c r="C6" s="519"/>
      <c r="F6" s="239"/>
      <c r="G6" s="258" t="s">
        <v>333</v>
      </c>
      <c r="H6" s="257"/>
    </row>
    <row r="8" spans="1:8">
      <c r="A8" s="520" t="s">
        <v>118</v>
      </c>
      <c r="B8" s="298" t="str">
        <f>IF(賞与計算!$D$6="","",賞与計算!$B$6)</f>
        <v>賞与</v>
      </c>
      <c r="C8" s="298" t="str">
        <f>IF(賞与計算!$D$7="","",賞与計算!$B$7)</f>
        <v/>
      </c>
      <c r="D8" s="298" t="str">
        <f>IF(賞与計算!$D$8="","",賞与計算!$B$8)</f>
        <v/>
      </c>
      <c r="E8" s="298"/>
      <c r="F8" s="298"/>
      <c r="G8" s="298"/>
      <c r="H8" s="298"/>
    </row>
    <row r="9" spans="1:8">
      <c r="A9" s="521"/>
      <c r="B9" s="92">
        <f>IF(賞与計算!$D$6="","",賞与計算!$D$6)</f>
        <v>500000</v>
      </c>
      <c r="C9" s="92" t="str">
        <f>IF(賞与計算!$D$7="","",賞与計算!$D$7)</f>
        <v/>
      </c>
      <c r="D9" s="92" t="str">
        <f>IF(賞与計算!$D$8="","",賞与計算!$D$8)</f>
        <v/>
      </c>
      <c r="E9" s="92"/>
      <c r="F9" s="92"/>
      <c r="G9" s="201"/>
      <c r="H9" s="92"/>
    </row>
    <row r="10" spans="1:8">
      <c r="A10" s="521"/>
      <c r="B10" s="298"/>
      <c r="C10" s="298"/>
      <c r="D10" s="298"/>
      <c r="E10" s="298"/>
      <c r="F10" s="298"/>
      <c r="G10" s="298"/>
      <c r="H10" s="298" t="s">
        <v>132</v>
      </c>
    </row>
    <row r="11" spans="1:8">
      <c r="A11" s="522"/>
      <c r="B11" s="92"/>
      <c r="C11" s="92"/>
      <c r="D11" s="92"/>
      <c r="E11" s="92"/>
      <c r="F11" s="92"/>
      <c r="G11" s="92"/>
      <c r="H11" s="92">
        <f ca="1">賞与計算!$D$10</f>
        <v>500000</v>
      </c>
    </row>
    <row r="13" spans="1:8">
      <c r="A13" s="520" t="s">
        <v>119</v>
      </c>
      <c r="B13" s="298" t="str">
        <f ca="1">IF(賞与計算!$D$12="","",賞与計算!$B$12)</f>
        <v>健康保険料</v>
      </c>
      <c r="C13" s="298" t="str">
        <f ca="1">IF(賞与計算!$D$13="","",賞与計算!$B$13)</f>
        <v>介護保険料</v>
      </c>
      <c r="D13" s="298" t="str">
        <f ca="1">IF(賞与計算!$D$14="","",賞与計算!$B$14)</f>
        <v>厚年保険料</v>
      </c>
      <c r="E13" s="298" t="str">
        <f ca="1">IF(賞与計算!$D$15="","",賞与計算!$B$15)</f>
        <v>雇用保険料</v>
      </c>
      <c r="F13" s="298" t="str">
        <f ca="1">IF(賞与計算!$D$22="","",賞与計算!$B$22)</f>
        <v>所得税</v>
      </c>
      <c r="G13" s="298"/>
      <c r="H13" s="298"/>
    </row>
    <row r="14" spans="1:8">
      <c r="A14" s="521"/>
      <c r="B14" s="92">
        <f ca="1">IF(賞与計算!$D$12="","",賞与計算!$D$12)</f>
        <v>24525</v>
      </c>
      <c r="C14" s="92">
        <f ca="1">IF(賞与計算!$D$13="","",賞与計算!$D$13)</f>
        <v>4100</v>
      </c>
      <c r="D14" s="92">
        <f ca="1">IF(賞与計算!$D$14="","",賞与計算!$D$14)</f>
        <v>45750</v>
      </c>
      <c r="E14" s="92">
        <f ca="1">IF(賞与計算!$D$15="","",賞与計算!$D$15)</f>
        <v>1500</v>
      </c>
      <c r="F14" s="92">
        <f ca="1">IF(賞与計算!$D$22="","",賞与計算!$D$22)</f>
        <v>17321</v>
      </c>
      <c r="G14" s="201"/>
      <c r="H14" s="92"/>
    </row>
    <row r="15" spans="1:8">
      <c r="A15" s="521"/>
      <c r="B15" s="298" t="str">
        <f>IF(賞与計算!$D$23="","",賞与計算!$B$23)</f>
        <v/>
      </c>
      <c r="C15" s="298" t="str">
        <f>IF(賞与計算!$D$24="","",賞与計算!$B$24)</f>
        <v/>
      </c>
      <c r="D15" s="298"/>
      <c r="E15" s="298"/>
      <c r="F15" s="298"/>
      <c r="G15" s="298"/>
      <c r="H15" s="298" t="s">
        <v>328</v>
      </c>
    </row>
    <row r="16" spans="1:8">
      <c r="A16" s="522"/>
      <c r="B16" s="92" t="str">
        <f>IF(賞与計算!$D$23="","",賞与計算!$D$23)</f>
        <v/>
      </c>
      <c r="C16" s="92" t="str">
        <f>IF(賞与計算!$D$24="","",賞与計算!$D$24)</f>
        <v/>
      </c>
      <c r="D16" s="92"/>
      <c r="E16" s="92"/>
      <c r="F16" s="92"/>
      <c r="G16" s="92"/>
      <c r="H16" s="92">
        <f ca="1">賞与計算!$D$25</f>
        <v>93196</v>
      </c>
    </row>
    <row r="17" spans="1:8">
      <c r="A17" s="266"/>
      <c r="B17" s="265"/>
      <c r="C17" s="265"/>
      <c r="D17" s="265"/>
      <c r="E17" s="265"/>
      <c r="F17" s="265"/>
      <c r="G17" s="265"/>
      <c r="H17" s="265"/>
    </row>
    <row r="18" spans="1:8">
      <c r="A18" s="301" t="s">
        <v>330</v>
      </c>
      <c r="B18" s="302"/>
      <c r="C18" s="302"/>
      <c r="D18" s="302"/>
      <c r="E18" s="302"/>
      <c r="F18" s="303"/>
      <c r="G18" s="265"/>
      <c r="H18" s="304" t="s">
        <v>337</v>
      </c>
    </row>
    <row r="19" spans="1:8">
      <c r="A19" s="246"/>
      <c r="B19" s="239"/>
      <c r="C19" s="239"/>
      <c r="D19" s="239"/>
      <c r="E19" s="239"/>
      <c r="F19" s="247"/>
      <c r="G19" s="265"/>
      <c r="H19" s="92">
        <f ca="1">賞与計算!$D$26</f>
        <v>406804</v>
      </c>
    </row>
    <row r="20" spans="1:8">
      <c r="A20" s="246"/>
      <c r="B20" s="239"/>
      <c r="C20" s="239"/>
      <c r="D20" s="239"/>
      <c r="E20" s="239"/>
      <c r="F20" s="247"/>
    </row>
    <row r="21" spans="1:8">
      <c r="A21" s="248"/>
      <c r="B21" s="249"/>
      <c r="C21" s="249"/>
      <c r="D21" s="249"/>
      <c r="E21" s="249"/>
      <c r="F21" s="250"/>
    </row>
    <row r="24" spans="1:8" ht="26.4">
      <c r="A24" s="262" t="str">
        <f>MONTH(賞与計算!$B$1)&amp;"月分　賞与明細書"</f>
        <v>6月分　賞与明細書</v>
      </c>
      <c r="B24" s="262"/>
      <c r="C24" s="263"/>
      <c r="D24" s="245"/>
      <c r="E24" s="245"/>
      <c r="F24" s="245"/>
      <c r="G24" s="299" t="s">
        <v>329</v>
      </c>
      <c r="H24" s="300">
        <f>賞与計算!$B$1</f>
        <v>44722</v>
      </c>
    </row>
    <row r="25" spans="1:8" ht="17.399999999999999" customHeight="1">
      <c r="A25" s="244"/>
      <c r="B25" s="245"/>
      <c r="C25" s="245"/>
      <c r="D25" s="245"/>
      <c r="E25" s="245"/>
      <c r="F25" s="245"/>
    </row>
    <row r="26" spans="1:8">
      <c r="A26" s="2" t="s">
        <v>1</v>
      </c>
      <c r="B26" s="519" t="str">
        <f>賞与計算!$E$2</f>
        <v/>
      </c>
      <c r="C26" s="519"/>
      <c r="G26" s="254" t="s">
        <v>331</v>
      </c>
      <c r="H26" s="255"/>
    </row>
    <row r="27" spans="1:8">
      <c r="A27" s="2" t="s">
        <v>2</v>
      </c>
      <c r="B27" s="519" t="str">
        <f>賞与計算!$E$3&amp;"　様"</f>
        <v>　様</v>
      </c>
      <c r="C27" s="519"/>
      <c r="G27" s="246" t="s">
        <v>332</v>
      </c>
      <c r="H27" s="256"/>
    </row>
    <row r="28" spans="1:8">
      <c r="A28" s="2" t="s">
        <v>111</v>
      </c>
      <c r="B28" s="519" t="str">
        <f>賞与計算!$E$5</f>
        <v/>
      </c>
      <c r="C28" s="519"/>
      <c r="F28" s="239"/>
      <c r="G28" s="258" t="s">
        <v>333</v>
      </c>
      <c r="H28" s="257"/>
    </row>
    <row r="30" spans="1:8">
      <c r="A30" s="520" t="s">
        <v>118</v>
      </c>
      <c r="B30" s="298" t="str">
        <f>IF(賞与計算!$E$6="","",賞与計算!$B$6)</f>
        <v/>
      </c>
      <c r="C30" s="298" t="str">
        <f>IF(賞与計算!$E$7="","",賞与計算!$B$7)</f>
        <v/>
      </c>
      <c r="D30" s="298" t="str">
        <f>IF(賞与計算!$E$8="","",賞与計算!$B$8)</f>
        <v/>
      </c>
      <c r="E30" s="298"/>
      <c r="F30" s="298"/>
      <c r="G30" s="298"/>
      <c r="H30" s="298"/>
    </row>
    <row r="31" spans="1:8">
      <c r="A31" s="521"/>
      <c r="B31" s="92" t="str">
        <f>IF(賞与計算!$E$6="","",賞与計算!$E$6)</f>
        <v/>
      </c>
      <c r="C31" s="92" t="str">
        <f>IF(賞与計算!$E$7="","",賞与計算!$E$7)</f>
        <v/>
      </c>
      <c r="D31" s="92" t="str">
        <f>IF(賞与計算!$E$8="","",賞与計算!$E$8)</f>
        <v/>
      </c>
      <c r="E31" s="92"/>
      <c r="F31" s="92"/>
      <c r="G31" s="201"/>
      <c r="H31" s="92"/>
    </row>
    <row r="32" spans="1:8">
      <c r="A32" s="521"/>
      <c r="B32" s="298"/>
      <c r="C32" s="298"/>
      <c r="D32" s="298"/>
      <c r="E32" s="298"/>
      <c r="F32" s="298"/>
      <c r="G32" s="298"/>
      <c r="H32" s="298" t="s">
        <v>132</v>
      </c>
    </row>
    <row r="33" spans="1:8">
      <c r="A33" s="522"/>
      <c r="B33" s="92"/>
      <c r="C33" s="92"/>
      <c r="D33" s="92"/>
      <c r="E33" s="92"/>
      <c r="F33" s="92"/>
      <c r="G33" s="92"/>
      <c r="H33" s="92" t="str">
        <f>賞与計算!$E$10</f>
        <v/>
      </c>
    </row>
    <row r="35" spans="1:8">
      <c r="A35" s="520" t="s">
        <v>119</v>
      </c>
      <c r="B35" s="298" t="str">
        <f>IF(賞与計算!$E$12="","",賞与計算!$B$12)</f>
        <v/>
      </c>
      <c r="C35" s="298" t="str">
        <f>IF(賞与計算!$E$13="","",賞与計算!$B$13)</f>
        <v/>
      </c>
      <c r="D35" s="298" t="str">
        <f>IF(賞与計算!$E$14="","",賞与計算!$B$14)</f>
        <v/>
      </c>
      <c r="E35" s="298" t="str">
        <f>IF(賞与計算!$E$15="","",賞与計算!$B$15)</f>
        <v/>
      </c>
      <c r="F35" s="298" t="str">
        <f>IF(賞与計算!$E$22="","",賞与計算!$B$22)</f>
        <v/>
      </c>
      <c r="G35" s="298"/>
      <c r="H35" s="298"/>
    </row>
    <row r="36" spans="1:8">
      <c r="A36" s="521"/>
      <c r="B36" s="92" t="str">
        <f>IF(賞与計算!$E$12="","",賞与計算!$E$12)</f>
        <v/>
      </c>
      <c r="C36" s="92" t="str">
        <f>IF(賞与計算!$E$13="","",賞与計算!$E$13)</f>
        <v/>
      </c>
      <c r="D36" s="92" t="str">
        <f>IF(賞与計算!$E$14="","",賞与計算!$E$14)</f>
        <v/>
      </c>
      <c r="E36" s="92" t="str">
        <f>IF(賞与計算!$E$15="","",賞与計算!$E$15)</f>
        <v/>
      </c>
      <c r="F36" s="92" t="str">
        <f>IF(賞与計算!$E$22="","",賞与計算!$E$22)</f>
        <v/>
      </c>
      <c r="G36" s="201"/>
      <c r="H36" s="92"/>
    </row>
    <row r="37" spans="1:8">
      <c r="A37" s="521"/>
      <c r="B37" s="298" t="str">
        <f>IF(賞与計算!$E$23="","",賞与計算!$B$23)</f>
        <v/>
      </c>
      <c r="C37" s="298" t="str">
        <f>IF(賞与計算!$E$24="","",賞与計算!$B$24)</f>
        <v/>
      </c>
      <c r="D37" s="298"/>
      <c r="E37" s="298"/>
      <c r="F37" s="298"/>
      <c r="G37" s="298"/>
      <c r="H37" s="298" t="s">
        <v>328</v>
      </c>
    </row>
    <row r="38" spans="1:8">
      <c r="A38" s="522"/>
      <c r="B38" s="92" t="str">
        <f>IF(賞与計算!$E$23="","",賞与計算!$E$23)</f>
        <v/>
      </c>
      <c r="C38" s="92" t="str">
        <f>IF(賞与計算!$E$24="","",賞与計算!$E$24)</f>
        <v/>
      </c>
      <c r="D38" s="92"/>
      <c r="E38" s="92"/>
      <c r="F38" s="92"/>
      <c r="G38" s="92"/>
      <c r="H38" s="92" t="str">
        <f>賞与計算!$E$25</f>
        <v/>
      </c>
    </row>
    <row r="39" spans="1:8">
      <c r="A39" s="266"/>
      <c r="B39" s="265"/>
      <c r="C39" s="265"/>
      <c r="D39" s="265"/>
      <c r="E39" s="265"/>
      <c r="F39" s="265"/>
      <c r="G39" s="265"/>
      <c r="H39" s="265"/>
    </row>
    <row r="40" spans="1:8">
      <c r="A40" s="301" t="s">
        <v>330</v>
      </c>
      <c r="B40" s="302"/>
      <c r="C40" s="302"/>
      <c r="D40" s="302"/>
      <c r="E40" s="302"/>
      <c r="F40" s="303"/>
      <c r="G40" s="265"/>
      <c r="H40" s="304" t="s">
        <v>337</v>
      </c>
    </row>
    <row r="41" spans="1:8">
      <c r="A41" s="246"/>
      <c r="B41" s="239"/>
      <c r="C41" s="239"/>
      <c r="D41" s="239"/>
      <c r="E41" s="239"/>
      <c r="F41" s="247"/>
      <c r="G41" s="265"/>
      <c r="H41" s="92" t="str">
        <f>賞与計算!$E$26</f>
        <v/>
      </c>
    </row>
    <row r="42" spans="1:8">
      <c r="A42" s="246"/>
      <c r="B42" s="239"/>
      <c r="C42" s="239"/>
      <c r="D42" s="239"/>
      <c r="E42" s="239"/>
      <c r="F42" s="247"/>
    </row>
    <row r="43" spans="1:8">
      <c r="A43" s="248"/>
      <c r="B43" s="249"/>
      <c r="C43" s="249"/>
      <c r="D43" s="249"/>
      <c r="E43" s="249"/>
      <c r="F43" s="250"/>
    </row>
    <row r="46" spans="1:8" ht="26.4">
      <c r="A46" s="262" t="str">
        <f>MONTH(賞与計算!$B$1)&amp;"月分　賞与明細書"</f>
        <v>6月分　賞与明細書</v>
      </c>
      <c r="B46" s="262"/>
      <c r="C46" s="263"/>
      <c r="D46" s="245"/>
      <c r="E46" s="245"/>
      <c r="F46" s="245"/>
      <c r="G46" s="299" t="s">
        <v>329</v>
      </c>
      <c r="H46" s="300">
        <f>賞与計算!$B$1</f>
        <v>44722</v>
      </c>
    </row>
    <row r="47" spans="1:8" ht="17.399999999999999" customHeight="1">
      <c r="A47" s="244"/>
      <c r="B47" s="245"/>
      <c r="C47" s="245"/>
      <c r="D47" s="245"/>
      <c r="E47" s="245"/>
      <c r="F47" s="245"/>
    </row>
    <row r="48" spans="1:8">
      <c r="A48" s="2" t="s">
        <v>1</v>
      </c>
      <c r="B48" s="519" t="str">
        <f>賞与計算!$F$2</f>
        <v/>
      </c>
      <c r="C48" s="519"/>
      <c r="G48" s="254" t="s">
        <v>331</v>
      </c>
      <c r="H48" s="255"/>
    </row>
    <row r="49" spans="1:8">
      <c r="A49" s="2" t="s">
        <v>2</v>
      </c>
      <c r="B49" s="519" t="str">
        <f>賞与計算!$F$3&amp;"　様"</f>
        <v>　様</v>
      </c>
      <c r="C49" s="519"/>
      <c r="G49" s="246" t="s">
        <v>332</v>
      </c>
      <c r="H49" s="256"/>
    </row>
    <row r="50" spans="1:8">
      <c r="A50" s="2" t="s">
        <v>111</v>
      </c>
      <c r="B50" s="519" t="str">
        <f>賞与計算!$F$5</f>
        <v/>
      </c>
      <c r="C50" s="519"/>
      <c r="F50" s="239"/>
      <c r="G50" s="258" t="s">
        <v>333</v>
      </c>
      <c r="H50" s="257"/>
    </row>
    <row r="52" spans="1:8">
      <c r="A52" s="520" t="s">
        <v>118</v>
      </c>
      <c r="B52" s="298" t="str">
        <f>IF(賞与計算!$F$6="","",賞与計算!$B$6)</f>
        <v/>
      </c>
      <c r="C52" s="298" t="str">
        <f>IF(賞与計算!$F$7="","",賞与計算!$B$7)</f>
        <v/>
      </c>
      <c r="D52" s="298" t="str">
        <f>IF(賞与計算!$F$8="","",賞与計算!$B$8)</f>
        <v/>
      </c>
      <c r="E52" s="298"/>
      <c r="F52" s="298"/>
      <c r="G52" s="298"/>
      <c r="H52" s="298"/>
    </row>
    <row r="53" spans="1:8">
      <c r="A53" s="521"/>
      <c r="B53" s="92" t="str">
        <f>IF(賞与計算!$F$6="","",賞与計算!$F$6)</f>
        <v/>
      </c>
      <c r="C53" s="92" t="str">
        <f>IF(賞与計算!$F$7="","",賞与計算!$F$7)</f>
        <v/>
      </c>
      <c r="D53" s="92" t="str">
        <f>IF(賞与計算!$F$8="","",賞与計算!$F$8)</f>
        <v/>
      </c>
      <c r="E53" s="92"/>
      <c r="F53" s="92"/>
      <c r="G53" s="201"/>
      <c r="H53" s="92"/>
    </row>
    <row r="54" spans="1:8">
      <c r="A54" s="521"/>
      <c r="B54" s="298"/>
      <c r="C54" s="298"/>
      <c r="D54" s="298"/>
      <c r="E54" s="298"/>
      <c r="F54" s="298"/>
      <c r="G54" s="298"/>
      <c r="H54" s="298" t="s">
        <v>132</v>
      </c>
    </row>
    <row r="55" spans="1:8">
      <c r="A55" s="522"/>
      <c r="B55" s="92"/>
      <c r="C55" s="92"/>
      <c r="D55" s="92"/>
      <c r="E55" s="92"/>
      <c r="F55" s="92"/>
      <c r="G55" s="92"/>
      <c r="H55" s="92" t="str">
        <f>賞与計算!$F$10</f>
        <v/>
      </c>
    </row>
    <row r="57" spans="1:8">
      <c r="A57" s="520" t="s">
        <v>119</v>
      </c>
      <c r="B57" s="298" t="str">
        <f>IF(賞与計算!$F$12="","",賞与計算!$B$12)</f>
        <v/>
      </c>
      <c r="C57" s="298" t="str">
        <f>IF(賞与計算!$F$13="","",賞与計算!$B$13)</f>
        <v/>
      </c>
      <c r="D57" s="298" t="str">
        <f>IF(賞与計算!$F$14="","",賞与計算!$B$14)</f>
        <v/>
      </c>
      <c r="E57" s="298" t="str">
        <f>IF(賞与計算!$F$15="","",賞与計算!$B$15)</f>
        <v/>
      </c>
      <c r="F57" s="298" t="str">
        <f>IF(賞与計算!$F$22="","",賞与計算!$B$22)</f>
        <v/>
      </c>
      <c r="G57" s="298"/>
      <c r="H57" s="298"/>
    </row>
    <row r="58" spans="1:8">
      <c r="A58" s="521"/>
      <c r="B58" s="92" t="str">
        <f>IF(賞与計算!$F$12="","",賞与計算!$F$12)</f>
        <v/>
      </c>
      <c r="C58" s="92" t="str">
        <f>IF(賞与計算!$F$13="","",賞与計算!$F$13)</f>
        <v/>
      </c>
      <c r="D58" s="92" t="str">
        <f>IF(賞与計算!$F$14="","",賞与計算!$F$14)</f>
        <v/>
      </c>
      <c r="E58" s="92" t="str">
        <f>IF(賞与計算!$F$15="","",賞与計算!$F$15)</f>
        <v/>
      </c>
      <c r="F58" s="92" t="str">
        <f>IF(賞与計算!$F$22="","",賞与計算!$F$22)</f>
        <v/>
      </c>
      <c r="G58" s="201"/>
      <c r="H58" s="92"/>
    </row>
    <row r="59" spans="1:8">
      <c r="A59" s="521"/>
      <c r="B59" s="298" t="str">
        <f>IF(賞与計算!$F$23="","",賞与計算!$B$23)</f>
        <v/>
      </c>
      <c r="C59" s="298" t="str">
        <f>IF(賞与計算!$F$24="","",賞与計算!$B$24)</f>
        <v/>
      </c>
      <c r="D59" s="298"/>
      <c r="E59" s="298"/>
      <c r="F59" s="298"/>
      <c r="G59" s="298"/>
      <c r="H59" s="298" t="s">
        <v>328</v>
      </c>
    </row>
    <row r="60" spans="1:8">
      <c r="A60" s="522"/>
      <c r="B60" s="92" t="str">
        <f>IF(賞与計算!$F$23="","",賞与計算!$F$23)</f>
        <v/>
      </c>
      <c r="C60" s="92" t="str">
        <f>IF(賞与計算!$F$24="","",賞与計算!$F$24)</f>
        <v/>
      </c>
      <c r="D60" s="92"/>
      <c r="E60" s="92"/>
      <c r="F60" s="92"/>
      <c r="G60" s="92"/>
      <c r="H60" s="92" t="str">
        <f>賞与計算!$F$25</f>
        <v/>
      </c>
    </row>
    <row r="61" spans="1:8">
      <c r="A61" s="266"/>
      <c r="B61" s="265"/>
      <c r="C61" s="265"/>
      <c r="D61" s="265"/>
      <c r="E61" s="265"/>
      <c r="F61" s="265"/>
      <c r="G61" s="265"/>
      <c r="H61" s="265"/>
    </row>
    <row r="62" spans="1:8">
      <c r="A62" s="301" t="s">
        <v>330</v>
      </c>
      <c r="B62" s="302"/>
      <c r="C62" s="302"/>
      <c r="D62" s="302"/>
      <c r="E62" s="302"/>
      <c r="F62" s="303"/>
      <c r="G62" s="265"/>
      <c r="H62" s="304" t="s">
        <v>337</v>
      </c>
    </row>
    <row r="63" spans="1:8">
      <c r="A63" s="246"/>
      <c r="B63" s="239"/>
      <c r="C63" s="239"/>
      <c r="D63" s="239"/>
      <c r="E63" s="239"/>
      <c r="F63" s="247"/>
      <c r="G63" s="265"/>
      <c r="H63" s="92" t="str">
        <f>賞与計算!$F$26</f>
        <v/>
      </c>
    </row>
    <row r="64" spans="1:8">
      <c r="A64" s="246"/>
      <c r="B64" s="239"/>
      <c r="C64" s="239"/>
      <c r="D64" s="239"/>
      <c r="E64" s="239"/>
      <c r="F64" s="247"/>
    </row>
    <row r="65" spans="1:8">
      <c r="A65" s="248"/>
      <c r="B65" s="249"/>
      <c r="C65" s="249"/>
      <c r="D65" s="249"/>
      <c r="E65" s="249"/>
      <c r="F65" s="250"/>
    </row>
    <row r="68" spans="1:8" ht="26.4">
      <c r="A68" s="262" t="str">
        <f>MONTH(賞与計算!$B$1)&amp;"月分　賞与明細書"</f>
        <v>6月分　賞与明細書</v>
      </c>
      <c r="B68" s="262"/>
      <c r="C68" s="263"/>
      <c r="D68" s="245"/>
      <c r="E68" s="245"/>
      <c r="F68" s="245"/>
      <c r="G68" s="299" t="s">
        <v>329</v>
      </c>
      <c r="H68" s="300">
        <f>賞与計算!$B$1</f>
        <v>44722</v>
      </c>
    </row>
    <row r="69" spans="1:8" ht="17.399999999999999" customHeight="1">
      <c r="A69" s="244"/>
      <c r="B69" s="245"/>
      <c r="C69" s="245"/>
      <c r="D69" s="245"/>
      <c r="E69" s="245"/>
      <c r="F69" s="245"/>
    </row>
    <row r="70" spans="1:8">
      <c r="A70" s="2" t="s">
        <v>1</v>
      </c>
      <c r="B70" s="519" t="str">
        <f>賞与計算!$G$2</f>
        <v/>
      </c>
      <c r="C70" s="519"/>
      <c r="G70" s="254" t="s">
        <v>331</v>
      </c>
      <c r="H70" s="255"/>
    </row>
    <row r="71" spans="1:8">
      <c r="A71" s="2" t="s">
        <v>2</v>
      </c>
      <c r="B71" s="519" t="str">
        <f>賞与計算!$G$3&amp;"　様"</f>
        <v>　様</v>
      </c>
      <c r="C71" s="519"/>
      <c r="G71" s="246" t="s">
        <v>332</v>
      </c>
      <c r="H71" s="256"/>
    </row>
    <row r="72" spans="1:8">
      <c r="A72" s="2" t="s">
        <v>111</v>
      </c>
      <c r="B72" s="519" t="str">
        <f>賞与計算!$G$5</f>
        <v/>
      </c>
      <c r="C72" s="519"/>
      <c r="F72" s="239"/>
      <c r="G72" s="258" t="s">
        <v>333</v>
      </c>
      <c r="H72" s="257"/>
    </row>
    <row r="74" spans="1:8">
      <c r="A74" s="520" t="s">
        <v>118</v>
      </c>
      <c r="B74" s="298" t="str">
        <f>IF(賞与計算!$G$6="","",賞与計算!$B$6)</f>
        <v/>
      </c>
      <c r="C74" s="298" t="str">
        <f>IF(賞与計算!$G$7="","",賞与計算!$B$7)</f>
        <v/>
      </c>
      <c r="D74" s="298" t="str">
        <f>IF(賞与計算!$G$8="","",賞与計算!$B$8)</f>
        <v/>
      </c>
      <c r="E74" s="298"/>
      <c r="F74" s="298"/>
      <c r="G74" s="298"/>
      <c r="H74" s="298"/>
    </row>
    <row r="75" spans="1:8">
      <c r="A75" s="521"/>
      <c r="B75" s="92" t="str">
        <f>IF(賞与計算!$G$6="","",賞与計算!$G$6)</f>
        <v/>
      </c>
      <c r="C75" s="92" t="str">
        <f>IF(賞与計算!$G$7="","",賞与計算!$G$7)</f>
        <v/>
      </c>
      <c r="D75" s="92" t="str">
        <f>IF(賞与計算!$G$8="","",賞与計算!$G$8)</f>
        <v/>
      </c>
      <c r="E75" s="92"/>
      <c r="F75" s="92"/>
      <c r="G75" s="201"/>
      <c r="H75" s="92"/>
    </row>
    <row r="76" spans="1:8">
      <c r="A76" s="521"/>
      <c r="B76" s="298"/>
      <c r="C76" s="298"/>
      <c r="D76" s="298"/>
      <c r="E76" s="298"/>
      <c r="F76" s="298"/>
      <c r="G76" s="298"/>
      <c r="H76" s="298" t="s">
        <v>132</v>
      </c>
    </row>
    <row r="77" spans="1:8">
      <c r="A77" s="522"/>
      <c r="B77" s="92"/>
      <c r="C77" s="92"/>
      <c r="D77" s="92"/>
      <c r="E77" s="92"/>
      <c r="F77" s="92"/>
      <c r="G77" s="92"/>
      <c r="H77" s="92" t="str">
        <f>賞与計算!$G$10</f>
        <v/>
      </c>
    </row>
    <row r="79" spans="1:8">
      <c r="A79" s="520" t="s">
        <v>119</v>
      </c>
      <c r="B79" s="298" t="str">
        <f>IF(賞与計算!$G$12="","",賞与計算!$B$12)</f>
        <v/>
      </c>
      <c r="C79" s="298" t="str">
        <f>IF(賞与計算!$G$13="","",賞与計算!$B$13)</f>
        <v/>
      </c>
      <c r="D79" s="298" t="str">
        <f>IF(賞与計算!$G$14="","",賞与計算!$B$14)</f>
        <v/>
      </c>
      <c r="E79" s="298" t="str">
        <f>IF(賞与計算!$G$15="","",賞与計算!$B$15)</f>
        <v/>
      </c>
      <c r="F79" s="298" t="str">
        <f>IF(賞与計算!$G$22="","",賞与計算!$B$22)</f>
        <v/>
      </c>
      <c r="G79" s="298"/>
      <c r="H79" s="298"/>
    </row>
    <row r="80" spans="1:8">
      <c r="A80" s="521"/>
      <c r="B80" s="92" t="str">
        <f>IF(賞与計算!$G$12="","",賞与計算!$G$12)</f>
        <v/>
      </c>
      <c r="C80" s="92" t="str">
        <f>IF(賞与計算!$G$13="","",賞与計算!$G$13)</f>
        <v/>
      </c>
      <c r="D80" s="92" t="str">
        <f>IF(賞与計算!$G$14="","",賞与計算!$G$14)</f>
        <v/>
      </c>
      <c r="E80" s="92" t="str">
        <f>IF(賞与計算!$G$15="","",賞与計算!$G$15)</f>
        <v/>
      </c>
      <c r="F80" s="92" t="str">
        <f>IF(賞与計算!$G$22="","",賞与計算!$G$22)</f>
        <v/>
      </c>
      <c r="G80" s="201"/>
      <c r="H80" s="92"/>
    </row>
    <row r="81" spans="1:8">
      <c r="A81" s="521"/>
      <c r="B81" s="298" t="str">
        <f>IF(賞与計算!$G$23="","",賞与計算!$B$23)</f>
        <v/>
      </c>
      <c r="C81" s="298" t="str">
        <f>IF(賞与計算!$G$24="","",賞与計算!$B$24)</f>
        <v/>
      </c>
      <c r="D81" s="298"/>
      <c r="E81" s="298"/>
      <c r="F81" s="298"/>
      <c r="G81" s="298"/>
      <c r="H81" s="298" t="s">
        <v>328</v>
      </c>
    </row>
    <row r="82" spans="1:8">
      <c r="A82" s="522"/>
      <c r="B82" s="92" t="str">
        <f>IF(賞与計算!$G$23="","",賞与計算!$G$23)</f>
        <v/>
      </c>
      <c r="C82" s="92" t="str">
        <f>IF(賞与計算!$G$24="","",賞与計算!$G$24)</f>
        <v/>
      </c>
      <c r="D82" s="92"/>
      <c r="E82" s="92"/>
      <c r="F82" s="92"/>
      <c r="G82" s="92"/>
      <c r="H82" s="92" t="str">
        <f>賞与計算!$G$25</f>
        <v/>
      </c>
    </row>
    <row r="83" spans="1:8">
      <c r="A83" s="266"/>
      <c r="B83" s="265"/>
      <c r="C83" s="265"/>
      <c r="D83" s="265"/>
      <c r="E83" s="265"/>
      <c r="F83" s="265"/>
      <c r="G83" s="265"/>
      <c r="H83" s="265"/>
    </row>
    <row r="84" spans="1:8">
      <c r="A84" s="301" t="s">
        <v>330</v>
      </c>
      <c r="B84" s="302"/>
      <c r="C84" s="302"/>
      <c r="D84" s="302"/>
      <c r="E84" s="302"/>
      <c r="F84" s="303"/>
      <c r="G84" s="265"/>
      <c r="H84" s="304" t="s">
        <v>337</v>
      </c>
    </row>
    <row r="85" spans="1:8">
      <c r="A85" s="246"/>
      <c r="B85" s="239"/>
      <c r="C85" s="239"/>
      <c r="D85" s="239"/>
      <c r="E85" s="239"/>
      <c r="F85" s="247"/>
      <c r="G85" s="265"/>
      <c r="H85" s="92" t="str">
        <f>賞与計算!$G$26</f>
        <v/>
      </c>
    </row>
    <row r="86" spans="1:8">
      <c r="A86" s="246"/>
      <c r="B86" s="239"/>
      <c r="C86" s="239"/>
      <c r="D86" s="239"/>
      <c r="E86" s="239"/>
      <c r="F86" s="247"/>
    </row>
    <row r="87" spans="1:8">
      <c r="A87" s="248"/>
      <c r="B87" s="249"/>
      <c r="C87" s="249"/>
      <c r="D87" s="249"/>
      <c r="E87" s="249"/>
      <c r="F87" s="250"/>
    </row>
    <row r="90" spans="1:8" ht="26.4">
      <c r="A90" s="262" t="str">
        <f>MONTH(賞与計算!$B$1)&amp;"月分　賞与明細書"</f>
        <v>6月分　賞与明細書</v>
      </c>
      <c r="B90" s="262"/>
      <c r="C90" s="263"/>
      <c r="D90" s="245"/>
      <c r="E90" s="245"/>
      <c r="F90" s="245"/>
      <c r="G90" s="299" t="s">
        <v>329</v>
      </c>
      <c r="H90" s="300">
        <f>賞与計算!$B$1</f>
        <v>44722</v>
      </c>
    </row>
    <row r="91" spans="1:8" ht="17.399999999999999" customHeight="1">
      <c r="A91" s="244"/>
      <c r="B91" s="245"/>
      <c r="C91" s="245"/>
      <c r="D91" s="245"/>
      <c r="E91" s="245"/>
      <c r="F91" s="245"/>
    </row>
    <row r="92" spans="1:8">
      <c r="A92" s="2" t="s">
        <v>1</v>
      </c>
      <c r="B92" s="519" t="str">
        <f>賞与計算!$H$2</f>
        <v/>
      </c>
      <c r="C92" s="519"/>
      <c r="G92" s="254" t="s">
        <v>331</v>
      </c>
      <c r="H92" s="255"/>
    </row>
    <row r="93" spans="1:8">
      <c r="A93" s="2" t="s">
        <v>2</v>
      </c>
      <c r="B93" s="519" t="str">
        <f>賞与計算!$H$3&amp;"　様"</f>
        <v>　様</v>
      </c>
      <c r="C93" s="519"/>
      <c r="G93" s="246" t="s">
        <v>332</v>
      </c>
      <c r="H93" s="256"/>
    </row>
    <row r="94" spans="1:8">
      <c r="A94" s="2" t="s">
        <v>111</v>
      </c>
      <c r="B94" s="519" t="str">
        <f>賞与計算!$H$5</f>
        <v/>
      </c>
      <c r="C94" s="519"/>
      <c r="F94" s="239"/>
      <c r="G94" s="258" t="s">
        <v>333</v>
      </c>
      <c r="H94" s="257"/>
    </row>
    <row r="96" spans="1:8">
      <c r="A96" s="520" t="s">
        <v>118</v>
      </c>
      <c r="B96" s="298" t="str">
        <f>IF(賞与計算!$H$6="","",賞与計算!$B$6)</f>
        <v/>
      </c>
      <c r="C96" s="298" t="str">
        <f>IF(賞与計算!$H$7="","",賞与計算!$B$7)</f>
        <v/>
      </c>
      <c r="D96" s="298" t="str">
        <f>IF(賞与計算!$H$8="","",賞与計算!$B$8)</f>
        <v/>
      </c>
      <c r="E96" s="298"/>
      <c r="F96" s="298"/>
      <c r="G96" s="298"/>
      <c r="H96" s="298"/>
    </row>
    <row r="97" spans="1:8">
      <c r="A97" s="521"/>
      <c r="B97" s="92" t="str">
        <f>IF(賞与計算!$H$6="","",賞与計算!$H$6)</f>
        <v/>
      </c>
      <c r="C97" s="92" t="str">
        <f>IF(賞与計算!$H$7="","",賞与計算!$H$7)</f>
        <v/>
      </c>
      <c r="D97" s="92" t="str">
        <f>IF(賞与計算!$H$8="","",賞与計算!$H$8)</f>
        <v/>
      </c>
      <c r="E97" s="92"/>
      <c r="F97" s="92"/>
      <c r="G97" s="201"/>
      <c r="H97" s="92"/>
    </row>
    <row r="98" spans="1:8">
      <c r="A98" s="521"/>
      <c r="B98" s="298"/>
      <c r="C98" s="298"/>
      <c r="D98" s="298"/>
      <c r="E98" s="298"/>
      <c r="F98" s="298"/>
      <c r="G98" s="298"/>
      <c r="H98" s="298" t="s">
        <v>132</v>
      </c>
    </row>
    <row r="99" spans="1:8">
      <c r="A99" s="522"/>
      <c r="B99" s="92"/>
      <c r="C99" s="92"/>
      <c r="D99" s="92"/>
      <c r="E99" s="92"/>
      <c r="F99" s="92"/>
      <c r="G99" s="92"/>
      <c r="H99" s="92" t="str">
        <f>賞与計算!$H$10</f>
        <v/>
      </c>
    </row>
    <row r="101" spans="1:8">
      <c r="A101" s="520" t="s">
        <v>119</v>
      </c>
      <c r="B101" s="298" t="str">
        <f>IF(賞与計算!$H$12="","",賞与計算!$B$12)</f>
        <v/>
      </c>
      <c r="C101" s="298" t="str">
        <f>IF(賞与計算!$H$13="","",賞与計算!$B$13)</f>
        <v/>
      </c>
      <c r="D101" s="298" t="str">
        <f>IF(賞与計算!$H$14="","",賞与計算!$B$14)</f>
        <v/>
      </c>
      <c r="E101" s="298" t="str">
        <f>IF(賞与計算!$H$15="","",賞与計算!$B$15)</f>
        <v/>
      </c>
      <c r="F101" s="298" t="str">
        <f>IF(賞与計算!$H$22="","",賞与計算!$B$22)</f>
        <v/>
      </c>
      <c r="G101" s="298"/>
      <c r="H101" s="298"/>
    </row>
    <row r="102" spans="1:8">
      <c r="A102" s="521"/>
      <c r="B102" s="92" t="str">
        <f>IF(賞与計算!$H$12="","",賞与計算!$H$12)</f>
        <v/>
      </c>
      <c r="C102" s="92" t="str">
        <f>IF(賞与計算!$H$13="","",賞与計算!$H$13)</f>
        <v/>
      </c>
      <c r="D102" s="92" t="str">
        <f>IF(賞与計算!$H$14="","",賞与計算!$H$14)</f>
        <v/>
      </c>
      <c r="E102" s="92" t="str">
        <f>IF(賞与計算!$H$15="","",賞与計算!$H$15)</f>
        <v/>
      </c>
      <c r="F102" s="92" t="str">
        <f>IF(賞与計算!$H$22="","",賞与計算!$H$22)</f>
        <v/>
      </c>
      <c r="G102" s="201"/>
      <c r="H102" s="92"/>
    </row>
    <row r="103" spans="1:8">
      <c r="A103" s="521"/>
      <c r="B103" s="298" t="str">
        <f>IF(賞与計算!$H$23="","",賞与計算!$B$23)</f>
        <v/>
      </c>
      <c r="C103" s="298" t="str">
        <f>IF(賞与計算!$H$24="","",賞与計算!$B$24)</f>
        <v/>
      </c>
      <c r="D103" s="298"/>
      <c r="E103" s="298"/>
      <c r="F103" s="298"/>
      <c r="G103" s="298"/>
      <c r="H103" s="298" t="s">
        <v>328</v>
      </c>
    </row>
    <row r="104" spans="1:8">
      <c r="A104" s="522"/>
      <c r="B104" s="92" t="str">
        <f>IF(賞与計算!$H$23="","",賞与計算!$H$23)</f>
        <v/>
      </c>
      <c r="C104" s="92" t="str">
        <f>IF(賞与計算!$H$24="","",賞与計算!$H$24)</f>
        <v/>
      </c>
      <c r="D104" s="92"/>
      <c r="E104" s="92"/>
      <c r="F104" s="92"/>
      <c r="G104" s="92"/>
      <c r="H104" s="92" t="str">
        <f>賞与計算!$H$25</f>
        <v/>
      </c>
    </row>
    <row r="105" spans="1:8">
      <c r="A105" s="266"/>
      <c r="B105" s="265"/>
      <c r="C105" s="265"/>
      <c r="D105" s="265"/>
      <c r="E105" s="265"/>
      <c r="F105" s="265"/>
      <c r="G105" s="265"/>
      <c r="H105" s="265"/>
    </row>
    <row r="106" spans="1:8">
      <c r="A106" s="301" t="s">
        <v>330</v>
      </c>
      <c r="B106" s="302"/>
      <c r="C106" s="302"/>
      <c r="D106" s="302"/>
      <c r="E106" s="302"/>
      <c r="F106" s="303"/>
      <c r="G106" s="265"/>
      <c r="H106" s="304" t="s">
        <v>337</v>
      </c>
    </row>
    <row r="107" spans="1:8">
      <c r="A107" s="246"/>
      <c r="B107" s="239"/>
      <c r="C107" s="239"/>
      <c r="D107" s="239"/>
      <c r="E107" s="239"/>
      <c r="F107" s="247"/>
      <c r="G107" s="265"/>
      <c r="H107" s="92" t="str">
        <f>賞与計算!$H$26</f>
        <v/>
      </c>
    </row>
    <row r="108" spans="1:8">
      <c r="A108" s="246"/>
      <c r="B108" s="239"/>
      <c r="C108" s="239"/>
      <c r="D108" s="239"/>
      <c r="E108" s="239"/>
      <c r="F108" s="247"/>
    </row>
    <row r="109" spans="1:8">
      <c r="A109" s="248"/>
      <c r="B109" s="249"/>
      <c r="C109" s="249"/>
      <c r="D109" s="249"/>
      <c r="E109" s="249"/>
      <c r="F109" s="250"/>
    </row>
  </sheetData>
  <mergeCells count="25">
    <mergeCell ref="B92:C92"/>
    <mergeCell ref="B93:C93"/>
    <mergeCell ref="B94:C94"/>
    <mergeCell ref="A96:A99"/>
    <mergeCell ref="A101:A104"/>
    <mergeCell ref="B70:C70"/>
    <mergeCell ref="B71:C71"/>
    <mergeCell ref="B72:C72"/>
    <mergeCell ref="A74:A77"/>
    <mergeCell ref="A79:A82"/>
    <mergeCell ref="B48:C48"/>
    <mergeCell ref="B49:C49"/>
    <mergeCell ref="B50:C50"/>
    <mergeCell ref="A52:A55"/>
    <mergeCell ref="A57:A60"/>
    <mergeCell ref="B26:C26"/>
    <mergeCell ref="B27:C27"/>
    <mergeCell ref="B28:C28"/>
    <mergeCell ref="A30:A33"/>
    <mergeCell ref="A35:A38"/>
    <mergeCell ref="B4:C4"/>
    <mergeCell ref="B5:C5"/>
    <mergeCell ref="B6:C6"/>
    <mergeCell ref="A8:A11"/>
    <mergeCell ref="A13:A1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horizontalDpi="300" verticalDpi="300" r:id="rId1"/>
  <rowBreaks count="5" manualBreakCount="5">
    <brk id="22" max="16383" man="1"/>
    <brk id="44" max="16383" man="1"/>
    <brk id="66" max="16383" man="1"/>
    <brk id="88" max="16383" man="1"/>
    <brk id="1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66D11-06F6-4D4A-8574-811B5388F4C1}">
  <sheetPr>
    <tabColor theme="7" tint="0.39997558519241921"/>
    <pageSetUpPr fitToPage="1"/>
  </sheetPr>
  <dimension ref="A1:N15"/>
  <sheetViews>
    <sheetView zoomScaleNormal="100" workbookViewId="0"/>
  </sheetViews>
  <sheetFormatPr defaultRowHeight="17.399999999999999"/>
  <cols>
    <col min="1" max="1" width="14" style="1" customWidth="1"/>
    <col min="2" max="2" width="8.796875" style="1"/>
    <col min="3" max="3" width="10.3984375" style="1" bestFit="1" customWidth="1"/>
    <col min="4" max="4" width="14.3984375" style="1" bestFit="1" customWidth="1"/>
    <col min="5" max="5" width="14.3984375" style="1" customWidth="1"/>
    <col min="6" max="6" width="9.59765625" style="1" customWidth="1"/>
    <col min="7" max="7" width="11.5" style="1" customWidth="1"/>
    <col min="8" max="8" width="8.796875" style="1"/>
    <col min="9" max="9" width="14.19921875" style="1" customWidth="1"/>
    <col min="10" max="10" width="10.59765625" style="1" bestFit="1" customWidth="1"/>
    <col min="11" max="11" width="8" style="1" bestFit="1" customWidth="1"/>
    <col min="12" max="16384" width="8.796875" style="1"/>
  </cols>
  <sheetData>
    <row r="1" spans="1:14">
      <c r="A1" s="352">
        <f>給与計算!$B$1</f>
        <v>44676</v>
      </c>
      <c r="B1" s="353" t="s">
        <v>6</v>
      </c>
      <c r="C1" s="353"/>
      <c r="D1" s="354" t="s">
        <v>137</v>
      </c>
      <c r="E1" s="354"/>
      <c r="F1" s="354"/>
      <c r="G1" s="355"/>
      <c r="I1" s="372" t="s">
        <v>367</v>
      </c>
      <c r="J1" s="2"/>
      <c r="K1" s="374"/>
    </row>
    <row r="2" spans="1:14">
      <c r="A2" s="356" t="s">
        <v>0</v>
      </c>
      <c r="B2" s="240" t="s">
        <v>1</v>
      </c>
      <c r="C2" s="240" t="s">
        <v>2</v>
      </c>
      <c r="D2" s="312" t="s">
        <v>359</v>
      </c>
      <c r="E2" s="312" t="s">
        <v>365</v>
      </c>
      <c r="F2" s="312" t="s">
        <v>361</v>
      </c>
      <c r="G2" s="357" t="s">
        <v>362</v>
      </c>
      <c r="I2" s="372" t="s">
        <v>358</v>
      </c>
      <c r="J2" s="372" t="s">
        <v>360</v>
      </c>
      <c r="K2" s="2" t="s">
        <v>368</v>
      </c>
    </row>
    <row r="3" spans="1:14">
      <c r="A3" s="358">
        <v>1</v>
      </c>
      <c r="B3" s="298">
        <f>社員情報!B3</f>
        <v>10001</v>
      </c>
      <c r="C3" s="298" t="str">
        <f>社員情報!C3</f>
        <v>人事　太郎</v>
      </c>
      <c r="D3" s="2">
        <v>131016</v>
      </c>
      <c r="E3" s="2">
        <v>12345678</v>
      </c>
      <c r="F3" s="2" t="s">
        <v>364</v>
      </c>
      <c r="G3" s="359">
        <f>給与計算!E55</f>
        <v>10000</v>
      </c>
      <c r="I3" s="375">
        <v>131016</v>
      </c>
      <c r="J3" s="374" t="s">
        <v>363</v>
      </c>
      <c r="K3" s="373">
        <v>10000</v>
      </c>
    </row>
    <row r="4" spans="1:14">
      <c r="A4" s="358">
        <v>2</v>
      </c>
      <c r="B4" s="298">
        <f>社員情報!B4</f>
        <v>0</v>
      </c>
      <c r="C4" s="298">
        <f>社員情報!C4</f>
        <v>0</v>
      </c>
      <c r="D4" s="2"/>
      <c r="E4" s="2"/>
      <c r="F4" s="2"/>
      <c r="G4" s="359">
        <f>給与計算!F55</f>
        <v>0</v>
      </c>
      <c r="I4" s="375" t="s">
        <v>402</v>
      </c>
      <c r="J4" s="2" t="s">
        <v>402</v>
      </c>
      <c r="K4" s="373">
        <v>0</v>
      </c>
    </row>
    <row r="5" spans="1:14">
      <c r="A5" s="358">
        <v>3</v>
      </c>
      <c r="B5" s="298">
        <f>社員情報!B5</f>
        <v>0</v>
      </c>
      <c r="C5" s="298">
        <f>社員情報!C5</f>
        <v>0</v>
      </c>
      <c r="D5" s="2"/>
      <c r="E5" s="2"/>
      <c r="F5" s="2"/>
      <c r="G5" s="359">
        <f>給与計算!G55</f>
        <v>0</v>
      </c>
      <c r="I5" s="374" t="s">
        <v>366</v>
      </c>
      <c r="J5" s="2"/>
      <c r="K5" s="373">
        <v>10000</v>
      </c>
    </row>
    <row r="6" spans="1:14" ht="18">
      <c r="A6" s="358">
        <v>4</v>
      </c>
      <c r="B6" s="298">
        <f>社員情報!B6</f>
        <v>0</v>
      </c>
      <c r="C6" s="298">
        <f>社員情報!C6</f>
        <v>0</v>
      </c>
      <c r="D6" s="2"/>
      <c r="E6" s="2"/>
      <c r="F6" s="2"/>
      <c r="G6" s="359">
        <f>給与計算!H55</f>
        <v>0</v>
      </c>
      <c r="I6"/>
      <c r="J6"/>
      <c r="K6"/>
    </row>
    <row r="7" spans="1:14" ht="18">
      <c r="A7" s="358">
        <v>5</v>
      </c>
      <c r="B7" s="298">
        <f>社員情報!B7</f>
        <v>0</v>
      </c>
      <c r="C7" s="298">
        <f>社員情報!C7</f>
        <v>0</v>
      </c>
      <c r="D7" s="2"/>
      <c r="E7" s="2"/>
      <c r="F7" s="313"/>
      <c r="G7" s="359">
        <f>給与計算!I55</f>
        <v>0</v>
      </c>
      <c r="I7"/>
      <c r="J7"/>
      <c r="K7"/>
    </row>
    <row r="8" spans="1:14" ht="18" thickBot="1">
      <c r="A8" s="327"/>
      <c r="B8" s="327"/>
      <c r="C8" s="327"/>
      <c r="D8" s="327"/>
      <c r="E8" s="327"/>
      <c r="F8" s="327"/>
      <c r="G8" s="327"/>
      <c r="H8" s="327"/>
      <c r="I8" s="327"/>
      <c r="J8" s="327"/>
      <c r="K8" s="327"/>
      <c r="L8" s="327"/>
      <c r="M8" s="327"/>
      <c r="N8" s="327"/>
    </row>
    <row r="9" spans="1:14" ht="18" thickTop="1">
      <c r="A9" s="326"/>
      <c r="B9" s="1" t="s">
        <v>370</v>
      </c>
      <c r="I9" s="1" t="s">
        <v>377</v>
      </c>
    </row>
    <row r="11" spans="1:14">
      <c r="A11" s="329" t="s">
        <v>399</v>
      </c>
    </row>
    <row r="12" spans="1:14">
      <c r="A12" s="329" t="s">
        <v>400</v>
      </c>
    </row>
    <row r="13" spans="1:14" ht="18">
      <c r="A13" s="481" t="s">
        <v>401</v>
      </c>
    </row>
    <row r="15" spans="1:14">
      <c r="A15" s="329" t="s">
        <v>398</v>
      </c>
    </row>
  </sheetData>
  <phoneticPr fontId="3"/>
  <hyperlinks>
    <hyperlink ref="A13" r:id="rId2" xr:uid="{C67A55CE-0A5E-494C-A54C-4591EE9EA38A}"/>
  </hyperlinks>
  <pageMargins left="0.70866141732283472" right="0.70866141732283472" top="0.74803149606299213" bottom="0.74803149606299213" header="0.31496062992125984" footer="0.31496062992125984"/>
  <pageSetup paperSize="9" scale="96"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4E783-2A67-417E-8DC6-87BFE3E13481}">
  <sheetPr>
    <tabColor theme="4" tint="-0.499984740745262"/>
  </sheetPr>
  <dimension ref="A1:H24"/>
  <sheetViews>
    <sheetView zoomScaleNormal="100" workbookViewId="0"/>
  </sheetViews>
  <sheetFormatPr defaultRowHeight="17.399999999999999"/>
  <cols>
    <col min="1" max="1" width="8.796875" style="1"/>
    <col min="2" max="2" width="19.8984375" style="1" bestFit="1" customWidth="1"/>
    <col min="3" max="4" width="20.19921875" style="1" bestFit="1" customWidth="1"/>
    <col min="5" max="5" width="8.796875" style="1"/>
    <col min="6" max="6" width="13.796875" style="1" customWidth="1"/>
    <col min="7" max="7" width="8.796875" style="1"/>
    <col min="8" max="8" width="12.3984375" style="1" bestFit="1" customWidth="1"/>
    <col min="9" max="9" width="8.796875" style="1" customWidth="1"/>
    <col min="10" max="16384" width="8.796875" style="1"/>
  </cols>
  <sheetData>
    <row r="1" spans="1:8">
      <c r="C1" s="1" t="s">
        <v>261</v>
      </c>
      <c r="D1" s="1" t="s">
        <v>170</v>
      </c>
      <c r="F1" s="1" t="s">
        <v>390</v>
      </c>
    </row>
    <row r="2" spans="1:8">
      <c r="B2" s="160" t="s">
        <v>167</v>
      </c>
      <c r="C2" s="160" t="s">
        <v>262</v>
      </c>
      <c r="D2" s="160" t="s">
        <v>386</v>
      </c>
      <c r="F2" s="367" t="s">
        <v>391</v>
      </c>
      <c r="G2" s="367" t="s">
        <v>392</v>
      </c>
    </row>
    <row r="3" spans="1:8">
      <c r="B3" s="3" t="s">
        <v>138</v>
      </c>
      <c r="C3" s="2">
        <v>1</v>
      </c>
      <c r="D3" s="2">
        <v>1</v>
      </c>
      <c r="F3" s="368" t="s">
        <v>393</v>
      </c>
      <c r="G3" s="2">
        <v>0</v>
      </c>
    </row>
    <row r="4" spans="1:8">
      <c r="B4" s="3" t="s">
        <v>165</v>
      </c>
      <c r="C4" s="2">
        <v>1</v>
      </c>
      <c r="D4" s="2">
        <v>1</v>
      </c>
    </row>
    <row r="5" spans="1:8">
      <c r="B5" s="139" t="s">
        <v>153</v>
      </c>
      <c r="C5" s="140">
        <v>1</v>
      </c>
      <c r="D5" s="2">
        <v>1</v>
      </c>
    </row>
    <row r="6" spans="1:8">
      <c r="B6" s="3" t="s">
        <v>124</v>
      </c>
      <c r="C6" s="2">
        <v>1</v>
      </c>
      <c r="D6" s="2">
        <v>1</v>
      </c>
    </row>
    <row r="7" spans="1:8">
      <c r="B7" s="3" t="s">
        <v>125</v>
      </c>
      <c r="C7" s="2">
        <v>1</v>
      </c>
      <c r="D7" s="2">
        <v>1</v>
      </c>
    </row>
    <row r="8" spans="1:8">
      <c r="B8" s="3" t="s">
        <v>126</v>
      </c>
      <c r="C8" s="2">
        <v>1</v>
      </c>
      <c r="D8" s="2">
        <v>0</v>
      </c>
    </row>
    <row r="9" spans="1:8">
      <c r="B9" s="3" t="s">
        <v>127</v>
      </c>
      <c r="C9" s="2">
        <v>1</v>
      </c>
      <c r="D9" s="2">
        <v>0</v>
      </c>
    </row>
    <row r="10" spans="1:8">
      <c r="B10" s="3" t="s">
        <v>131</v>
      </c>
      <c r="C10" s="2">
        <v>0</v>
      </c>
      <c r="D10" s="2">
        <v>0</v>
      </c>
    </row>
    <row r="11" spans="1:8">
      <c r="B11" s="3" t="s">
        <v>140</v>
      </c>
      <c r="C11" s="2">
        <v>1</v>
      </c>
      <c r="D11" s="2">
        <v>0</v>
      </c>
    </row>
    <row r="12" spans="1:8">
      <c r="B12" s="3" t="s">
        <v>159</v>
      </c>
      <c r="C12" s="2">
        <v>1</v>
      </c>
      <c r="D12" s="2">
        <v>0</v>
      </c>
    </row>
    <row r="13" spans="1:8">
      <c r="B13" s="3" t="s">
        <v>144</v>
      </c>
      <c r="C13" s="2">
        <v>1</v>
      </c>
      <c r="D13" s="2">
        <v>0</v>
      </c>
    </row>
    <row r="14" spans="1:8">
      <c r="B14" s="3" t="s">
        <v>147</v>
      </c>
      <c r="C14" s="2">
        <v>1</v>
      </c>
      <c r="D14" s="2">
        <v>1</v>
      </c>
    </row>
    <row r="15" spans="1:8">
      <c r="B15" s="3" t="s">
        <v>147</v>
      </c>
      <c r="C15" s="2">
        <v>1</v>
      </c>
      <c r="D15" s="2">
        <v>1</v>
      </c>
    </row>
    <row r="16" spans="1:8" ht="18" thickBot="1">
      <c r="A16" s="327"/>
      <c r="B16" s="327"/>
      <c r="C16" s="327"/>
      <c r="D16" s="327"/>
      <c r="E16" s="327"/>
      <c r="F16" s="327"/>
      <c r="G16" s="327"/>
      <c r="H16" s="327"/>
    </row>
    <row r="17" spans="2:2" ht="18" thickTop="1">
      <c r="B17" s="1" t="s">
        <v>379</v>
      </c>
    </row>
    <row r="18" spans="2:2">
      <c r="B18" s="1" t="s">
        <v>378</v>
      </c>
    </row>
    <row r="20" spans="2:2">
      <c r="B20" s="329" t="s">
        <v>399</v>
      </c>
    </row>
    <row r="21" spans="2:2">
      <c r="B21" s="329" t="s">
        <v>400</v>
      </c>
    </row>
    <row r="22" spans="2:2" ht="18">
      <c r="B22" s="481" t="s">
        <v>401</v>
      </c>
    </row>
    <row r="24" spans="2:2">
      <c r="B24" s="329" t="s">
        <v>398</v>
      </c>
    </row>
  </sheetData>
  <phoneticPr fontId="3"/>
  <hyperlinks>
    <hyperlink ref="B22" r:id="rId1" xr:uid="{13D7DD6C-2CD5-472B-9101-B1D7BF125464}"/>
  </hyperlinks>
  <pageMargins left="0.7" right="0.7" top="0.75" bottom="0.75" header="0.3" footer="0.3"/>
  <pageSetup paperSize="9" scale="71"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B1D16-92D0-4AC5-8780-819569086105}">
  <sheetPr>
    <tabColor theme="5" tint="-0.499984740745262"/>
  </sheetPr>
  <dimension ref="A2:J24"/>
  <sheetViews>
    <sheetView workbookViewId="0">
      <selection activeCell="B1" sqref="B1"/>
    </sheetView>
  </sheetViews>
  <sheetFormatPr defaultRowHeight="17.399999999999999"/>
  <cols>
    <col min="1" max="1" width="8.796875" style="1"/>
    <col min="2" max="2" width="23.296875" style="1" bestFit="1" customWidth="1"/>
    <col min="3" max="3" width="13.5" style="1" customWidth="1"/>
    <col min="4" max="4" width="10.8984375" style="1" customWidth="1"/>
    <col min="5" max="16384" width="8.796875" style="1"/>
  </cols>
  <sheetData>
    <row r="2" spans="2:4">
      <c r="B2" s="1" t="s">
        <v>156</v>
      </c>
      <c r="C2" s="1" t="s">
        <v>155</v>
      </c>
    </row>
    <row r="3" spans="2:4">
      <c r="B3" s="1" t="s">
        <v>162</v>
      </c>
      <c r="C3" s="143">
        <v>1.25</v>
      </c>
    </row>
    <row r="4" spans="2:4">
      <c r="B4" s="1" t="s">
        <v>163</v>
      </c>
      <c r="C4" s="314">
        <v>1</v>
      </c>
    </row>
    <row r="5" spans="2:4">
      <c r="B5" s="1" t="s">
        <v>326</v>
      </c>
      <c r="C5" s="143">
        <v>1.35</v>
      </c>
    </row>
    <row r="6" spans="2:4">
      <c r="B6" s="1" t="s">
        <v>157</v>
      </c>
      <c r="C6" s="143">
        <v>0.25</v>
      </c>
    </row>
    <row r="7" spans="2:4">
      <c r="B7" s="1" t="s">
        <v>130</v>
      </c>
      <c r="C7" s="143">
        <v>0.25</v>
      </c>
    </row>
    <row r="8" spans="2:4">
      <c r="B8" s="1" t="s">
        <v>335</v>
      </c>
      <c r="C8" s="143">
        <v>0.25</v>
      </c>
    </row>
    <row r="9" spans="2:4">
      <c r="B9" s="1" t="s">
        <v>348</v>
      </c>
      <c r="C9" s="143">
        <v>0</v>
      </c>
    </row>
    <row r="10" spans="2:4">
      <c r="B10" s="1" t="s">
        <v>388</v>
      </c>
      <c r="C10" s="143">
        <v>0.35</v>
      </c>
    </row>
    <row r="13" spans="2:4">
      <c r="B13" s="315" t="s">
        <v>154</v>
      </c>
    </row>
    <row r="14" spans="2:4">
      <c r="B14" s="315" t="s">
        <v>354</v>
      </c>
      <c r="C14" s="315"/>
      <c r="D14" s="316"/>
    </row>
    <row r="15" spans="2:4">
      <c r="B15" s="317" t="s">
        <v>156</v>
      </c>
      <c r="C15" s="318" t="s">
        <v>158</v>
      </c>
    </row>
    <row r="16" spans="2:4">
      <c r="B16" s="319" t="s">
        <v>166</v>
      </c>
      <c r="C16" s="320">
        <v>168</v>
      </c>
    </row>
    <row r="17" spans="1:10">
      <c r="B17" s="321"/>
      <c r="C17" s="322"/>
    </row>
    <row r="18" spans="1:10" ht="18" thickBot="1">
      <c r="A18" s="327"/>
      <c r="B18" s="331"/>
      <c r="C18" s="332"/>
      <c r="D18" s="327"/>
      <c r="E18" s="327"/>
      <c r="F18" s="327"/>
      <c r="G18" s="327"/>
      <c r="H18" s="327"/>
      <c r="I18" s="327"/>
      <c r="J18" s="327"/>
    </row>
    <row r="19" spans="1:10" ht="18" thickTop="1"/>
    <row r="20" spans="1:10">
      <c r="B20" s="329" t="s">
        <v>399</v>
      </c>
    </row>
    <row r="21" spans="1:10">
      <c r="B21" s="329" t="s">
        <v>400</v>
      </c>
    </row>
    <row r="22" spans="1:10" ht="18">
      <c r="B22" s="481" t="s">
        <v>401</v>
      </c>
    </row>
    <row r="24" spans="1:10">
      <c r="B24" s="329" t="s">
        <v>398</v>
      </c>
    </row>
  </sheetData>
  <phoneticPr fontId="3"/>
  <hyperlinks>
    <hyperlink ref="B22" r:id="rId1" xr:uid="{32C37027-471C-4E40-973C-8D922B2BFB4A}"/>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4207-5F0D-4223-9694-0CA1EA2B0F6F}">
  <sheetPr>
    <tabColor theme="7" tint="-0.499984740745262"/>
    <pageSetUpPr autoPageBreaks="0"/>
  </sheetPr>
  <dimension ref="A1:R86"/>
  <sheetViews>
    <sheetView zoomScale="90" zoomScaleNormal="90" workbookViewId="0">
      <selection activeCell="I18" sqref="I18"/>
    </sheetView>
  </sheetViews>
  <sheetFormatPr defaultColWidth="9" defaultRowHeight="9.6"/>
  <cols>
    <col min="1" max="1" width="7.5" style="86" customWidth="1"/>
    <col min="2" max="3" width="8.19921875" style="8" customWidth="1"/>
    <col min="4" max="4" width="2" style="8" customWidth="1"/>
    <col min="5" max="5" width="8.19921875" style="8" customWidth="1"/>
    <col min="6" max="6" width="11.3984375" style="8" customWidth="1"/>
    <col min="7" max="7" width="11.3984375" style="8" hidden="1" customWidth="1"/>
    <col min="8" max="8" width="12.3984375" style="8" bestFit="1" customWidth="1"/>
    <col min="9" max="9" width="12.3984375" style="8" customWidth="1"/>
    <col min="10" max="10" width="11.3984375" style="8" customWidth="1"/>
    <col min="11" max="11" width="11.3984375" style="8" hidden="1" customWidth="1"/>
    <col min="12" max="12" width="12.3984375" style="8" bestFit="1" customWidth="1"/>
    <col min="13" max="13" width="12.3984375" style="8" customWidth="1"/>
    <col min="14" max="14" width="13.69921875" style="8" customWidth="1"/>
    <col min="15" max="15" width="13.69921875" style="8" hidden="1" customWidth="1"/>
    <col min="16" max="16" width="12.3984375" style="8" bestFit="1" customWidth="1"/>
    <col min="17" max="17" width="12.3984375" style="8" customWidth="1"/>
    <col min="18" max="18" width="17.3984375" style="8" bestFit="1" customWidth="1"/>
    <col min="19" max="16384" width="9" style="8"/>
  </cols>
  <sheetData>
    <row r="1" spans="1:18" ht="25.5" customHeight="1">
      <c r="A1" s="6" t="s">
        <v>31</v>
      </c>
      <c r="B1" s="7"/>
      <c r="C1" s="7"/>
      <c r="D1" s="7"/>
      <c r="E1" s="7"/>
      <c r="F1" s="7"/>
      <c r="G1" s="7"/>
      <c r="H1" s="7"/>
      <c r="I1" s="7"/>
      <c r="J1" s="7"/>
      <c r="K1" s="7"/>
      <c r="L1" s="7"/>
      <c r="M1" s="7"/>
      <c r="N1" s="7"/>
      <c r="O1" s="7"/>
      <c r="P1" s="7"/>
      <c r="Q1" s="7"/>
      <c r="R1" s="348"/>
    </row>
    <row r="2" spans="1:18" ht="6" customHeight="1">
      <c r="A2" s="9"/>
      <c r="B2" s="9"/>
      <c r="C2" s="9"/>
      <c r="D2" s="9"/>
      <c r="E2" s="9"/>
      <c r="F2" s="9"/>
      <c r="G2" s="9"/>
      <c r="H2" s="9"/>
      <c r="I2" s="9"/>
      <c r="J2" s="9"/>
      <c r="K2" s="9"/>
      <c r="L2" s="9"/>
      <c r="M2" s="9"/>
      <c r="N2" s="9"/>
      <c r="O2" s="9"/>
      <c r="P2" s="9"/>
      <c r="Q2" s="9"/>
    </row>
    <row r="3" spans="1:18" ht="14.25" customHeight="1">
      <c r="A3" s="10"/>
      <c r="B3" s="11" t="s">
        <v>32</v>
      </c>
      <c r="C3" s="11"/>
      <c r="D3" s="11"/>
      <c r="E3" s="11"/>
      <c r="F3" s="11"/>
      <c r="G3" s="11"/>
      <c r="H3" s="12"/>
      <c r="I3" s="12"/>
      <c r="J3" s="12"/>
      <c r="K3" s="12"/>
      <c r="L3" s="350" t="s">
        <v>384</v>
      </c>
      <c r="M3" s="350"/>
      <c r="N3" s="12"/>
      <c r="O3" s="12"/>
      <c r="P3" s="12"/>
      <c r="Q3" s="12"/>
    </row>
    <row r="4" spans="1:18" s="16" customFormat="1" ht="14.25" customHeight="1">
      <c r="A4" s="13"/>
      <c r="B4" s="14" t="s">
        <v>33</v>
      </c>
      <c r="C4" s="14"/>
      <c r="D4" s="14"/>
      <c r="E4" s="14"/>
      <c r="F4" s="14"/>
      <c r="G4" s="14"/>
      <c r="H4" s="15"/>
      <c r="I4" s="15"/>
      <c r="J4" s="15"/>
      <c r="K4" s="15"/>
      <c r="L4" s="15"/>
      <c r="M4" s="15"/>
      <c r="N4" s="15"/>
      <c r="O4" s="15"/>
      <c r="P4" s="15"/>
      <c r="Q4" s="15"/>
    </row>
    <row r="5" spans="1:18" s="16" customFormat="1" ht="3.75" customHeight="1">
      <c r="A5" s="13"/>
      <c r="B5" s="14"/>
      <c r="C5" s="14"/>
      <c r="D5" s="14"/>
      <c r="E5" s="14"/>
      <c r="F5" s="14"/>
      <c r="G5" s="14"/>
      <c r="H5" s="15"/>
      <c r="I5" s="15"/>
      <c r="J5" s="15"/>
      <c r="K5" s="15"/>
      <c r="L5" s="15"/>
      <c r="M5" s="15"/>
      <c r="N5" s="15"/>
      <c r="O5" s="15"/>
      <c r="P5" s="15"/>
      <c r="Q5" s="15"/>
    </row>
    <row r="6" spans="1:18" ht="16.5" customHeight="1" thickBot="1">
      <c r="A6" s="17"/>
      <c r="B6" s="351" t="s">
        <v>385</v>
      </c>
      <c r="D6" s="343"/>
      <c r="E6" s="343"/>
      <c r="F6" s="344"/>
      <c r="G6" s="344"/>
      <c r="H6" s="345"/>
      <c r="I6" s="345"/>
      <c r="J6" s="345"/>
      <c r="K6" s="345"/>
      <c r="L6" s="346"/>
      <c r="M6" s="347"/>
      <c r="N6" s="11"/>
      <c r="O6" s="12"/>
      <c r="P6" s="18" t="s">
        <v>34</v>
      </c>
      <c r="Q6" s="18"/>
    </row>
    <row r="7" spans="1:18" ht="21" customHeight="1" thickTop="1" thickBot="1">
      <c r="A7" s="534" t="s">
        <v>35</v>
      </c>
      <c r="B7" s="535"/>
      <c r="C7" s="538" t="s">
        <v>36</v>
      </c>
      <c r="D7" s="539"/>
      <c r="E7" s="535"/>
      <c r="F7" s="342" t="s">
        <v>381</v>
      </c>
      <c r="G7" s="338"/>
      <c r="H7" s="339">
        <v>0</v>
      </c>
      <c r="I7" s="339">
        <v>0</v>
      </c>
      <c r="J7" s="342" t="s">
        <v>382</v>
      </c>
      <c r="K7" s="340"/>
      <c r="L7" s="339">
        <v>0</v>
      </c>
      <c r="M7" s="341">
        <v>0</v>
      </c>
      <c r="N7" s="532"/>
      <c r="O7" s="532"/>
      <c r="P7" s="532"/>
      <c r="Q7" s="533"/>
      <c r="R7" s="93"/>
    </row>
    <row r="8" spans="1:18" ht="25.5" customHeight="1" thickBot="1">
      <c r="A8" s="536"/>
      <c r="B8" s="537"/>
      <c r="C8" s="540"/>
      <c r="D8" s="541"/>
      <c r="E8" s="542"/>
      <c r="F8" s="548" t="s">
        <v>104</v>
      </c>
      <c r="G8" s="549"/>
      <c r="H8" s="550"/>
      <c r="I8" s="551"/>
      <c r="J8" s="548" t="s">
        <v>105</v>
      </c>
      <c r="K8" s="549"/>
      <c r="L8" s="550"/>
      <c r="M8" s="555"/>
      <c r="N8" s="527" t="s">
        <v>106</v>
      </c>
      <c r="O8" s="527"/>
      <c r="P8" s="527"/>
      <c r="Q8" s="528"/>
      <c r="R8" s="129" t="s">
        <v>110</v>
      </c>
    </row>
    <row r="9" spans="1:18" ht="19.2" thickTop="1" thickBot="1">
      <c r="A9" s="546" t="s">
        <v>37</v>
      </c>
      <c r="B9" s="547" t="s">
        <v>38</v>
      </c>
      <c r="C9" s="540"/>
      <c r="D9" s="541"/>
      <c r="E9" s="543"/>
      <c r="F9" s="552">
        <v>9.8100000000000007E-2</v>
      </c>
      <c r="G9" s="553"/>
      <c r="H9" s="553"/>
      <c r="I9" s="554"/>
      <c r="J9" s="552">
        <v>1.6400000000000001E-2</v>
      </c>
      <c r="K9" s="553"/>
      <c r="L9" s="553"/>
      <c r="M9" s="554"/>
      <c r="N9" s="529">
        <v>0.183</v>
      </c>
      <c r="O9" s="530"/>
      <c r="P9" s="530"/>
      <c r="Q9" s="531"/>
      <c r="R9" s="349">
        <v>3.5999999999999999E-3</v>
      </c>
    </row>
    <row r="10" spans="1:18" ht="15.75" customHeight="1" thickTop="1">
      <c r="A10" s="546"/>
      <c r="B10" s="547"/>
      <c r="C10" s="544"/>
      <c r="D10" s="545"/>
      <c r="E10" s="537"/>
      <c r="F10" s="127" t="s">
        <v>39</v>
      </c>
      <c r="G10" s="127"/>
      <c r="H10" s="127" t="s">
        <v>107</v>
      </c>
      <c r="I10" s="127" t="s">
        <v>108</v>
      </c>
      <c r="J10" s="127" t="s">
        <v>39</v>
      </c>
      <c r="K10" s="127"/>
      <c r="L10" s="127" t="s">
        <v>107</v>
      </c>
      <c r="M10" s="128" t="s">
        <v>109</v>
      </c>
      <c r="N10" s="19" t="s">
        <v>39</v>
      </c>
      <c r="O10" s="19"/>
      <c r="P10" s="127" t="s">
        <v>107</v>
      </c>
      <c r="Q10" s="127" t="s">
        <v>109</v>
      </c>
      <c r="R10" s="130" t="s">
        <v>109</v>
      </c>
    </row>
    <row r="11" spans="1:18" ht="15.75" customHeight="1">
      <c r="A11" s="20"/>
      <c r="B11" s="21"/>
      <c r="C11" s="22" t="s">
        <v>40</v>
      </c>
      <c r="D11" s="23"/>
      <c r="E11" s="24" t="s">
        <v>41</v>
      </c>
      <c r="F11" s="25"/>
      <c r="G11" s="25"/>
      <c r="H11" s="25"/>
      <c r="I11" s="25"/>
      <c r="J11" s="25"/>
      <c r="K11" s="25"/>
      <c r="L11" s="25"/>
      <c r="M11" s="125"/>
      <c r="N11" s="124"/>
      <c r="O11" s="124"/>
      <c r="P11" s="26"/>
      <c r="Q11" s="102"/>
      <c r="R11" s="94"/>
    </row>
    <row r="12" spans="1:18" ht="10.5" customHeight="1">
      <c r="A12" s="27">
        <v>1</v>
      </c>
      <c r="B12" s="28">
        <v>58000</v>
      </c>
      <c r="C12" s="29"/>
      <c r="D12" s="30" t="s">
        <v>42</v>
      </c>
      <c r="E12" s="31">
        <v>63000</v>
      </c>
      <c r="F12" s="32">
        <f>$B12*$F$9</f>
        <v>5689.8</v>
      </c>
      <c r="G12" s="32">
        <f>ROUND(F12,0)</f>
        <v>5690</v>
      </c>
      <c r="H12" s="32">
        <f>ROUNDUP(F12/2-0.5,0)</f>
        <v>2845</v>
      </c>
      <c r="I12" s="32">
        <f t="shared" ref="I12:I43" si="0">G12-H12</f>
        <v>2845</v>
      </c>
      <c r="J12" s="32">
        <f t="shared" ref="J12:J43" si="1">$B12*$J$9</f>
        <v>951.2</v>
      </c>
      <c r="K12" s="32">
        <f>ROUND(J12,0)</f>
        <v>951</v>
      </c>
      <c r="L12" s="32">
        <f t="shared" ref="L12:L43" si="2">ROUNDUP(J12/2-0.5,0)</f>
        <v>476</v>
      </c>
      <c r="M12" s="126">
        <f t="shared" ref="M12:M43" si="3">K12-L12</f>
        <v>475</v>
      </c>
      <c r="N12" s="117"/>
      <c r="O12" s="117"/>
      <c r="P12" s="33"/>
      <c r="Q12" s="103"/>
      <c r="R12" s="95"/>
    </row>
    <row r="13" spans="1:18" ht="10.5" customHeight="1">
      <c r="A13" s="34">
        <v>2</v>
      </c>
      <c r="B13" s="35">
        <v>68000</v>
      </c>
      <c r="C13" s="36">
        <v>63000</v>
      </c>
      <c r="D13" s="37" t="s">
        <v>42</v>
      </c>
      <c r="E13" s="38">
        <v>73000</v>
      </c>
      <c r="F13" s="39">
        <f t="shared" ref="F13:F61" si="4">$B13*$F$9</f>
        <v>6670.8</v>
      </c>
      <c r="G13" s="39">
        <f t="shared" ref="G13:G61" si="5">ROUND(F13,0)</f>
        <v>6671</v>
      </c>
      <c r="H13" s="39">
        <f t="shared" ref="H13:H43" si="6">ROUNDUP(F13/2-0.5,0)</f>
        <v>3335</v>
      </c>
      <c r="I13" s="39">
        <f t="shared" si="0"/>
        <v>3336</v>
      </c>
      <c r="J13" s="39">
        <f t="shared" si="1"/>
        <v>1115.2</v>
      </c>
      <c r="K13" s="39">
        <f t="shared" ref="K13:K61" si="7">ROUND(J13,0)</f>
        <v>1115</v>
      </c>
      <c r="L13" s="51">
        <f t="shared" si="2"/>
        <v>558</v>
      </c>
      <c r="M13" s="64">
        <f t="shared" si="3"/>
        <v>557</v>
      </c>
      <c r="N13" s="117"/>
      <c r="O13" s="117"/>
      <c r="P13" s="33"/>
      <c r="Q13" s="103"/>
      <c r="R13" s="95"/>
    </row>
    <row r="14" spans="1:18" ht="10.5" customHeight="1">
      <c r="A14" s="27">
        <v>3</v>
      </c>
      <c r="B14" s="40">
        <v>78000</v>
      </c>
      <c r="C14" s="41">
        <v>73000</v>
      </c>
      <c r="D14" s="30" t="s">
        <v>42</v>
      </c>
      <c r="E14" s="42">
        <v>83000</v>
      </c>
      <c r="F14" s="43">
        <f t="shared" si="4"/>
        <v>7651.8</v>
      </c>
      <c r="G14" s="43">
        <f t="shared" si="5"/>
        <v>7652</v>
      </c>
      <c r="H14" s="43">
        <f t="shared" si="6"/>
        <v>3826</v>
      </c>
      <c r="I14" s="43">
        <f t="shared" si="0"/>
        <v>3826</v>
      </c>
      <c r="J14" s="43">
        <f t="shared" si="1"/>
        <v>1279.2</v>
      </c>
      <c r="K14" s="43">
        <f t="shared" si="7"/>
        <v>1279</v>
      </c>
      <c r="L14" s="50">
        <f t="shared" si="2"/>
        <v>640</v>
      </c>
      <c r="M14" s="61">
        <f t="shared" si="3"/>
        <v>639</v>
      </c>
      <c r="N14" s="117"/>
      <c r="O14" s="117"/>
      <c r="P14" s="33"/>
      <c r="Q14" s="103"/>
      <c r="R14" s="95"/>
    </row>
    <row r="15" spans="1:18" ht="10.5" customHeight="1">
      <c r="A15" s="34" t="s">
        <v>43</v>
      </c>
      <c r="B15" s="35">
        <v>88000</v>
      </c>
      <c r="C15" s="44">
        <v>83000</v>
      </c>
      <c r="D15" s="37" t="s">
        <v>42</v>
      </c>
      <c r="E15" s="38">
        <v>93000</v>
      </c>
      <c r="F15" s="39">
        <f t="shared" si="4"/>
        <v>8632.8000000000011</v>
      </c>
      <c r="G15" s="39">
        <f t="shared" si="5"/>
        <v>8633</v>
      </c>
      <c r="H15" s="39">
        <f t="shared" si="6"/>
        <v>4316</v>
      </c>
      <c r="I15" s="39">
        <f t="shared" si="0"/>
        <v>4317</v>
      </c>
      <c r="J15" s="39">
        <f t="shared" si="1"/>
        <v>1443.2</v>
      </c>
      <c r="K15" s="39">
        <f t="shared" si="7"/>
        <v>1443</v>
      </c>
      <c r="L15" s="51">
        <f t="shared" si="2"/>
        <v>722</v>
      </c>
      <c r="M15" s="64">
        <f t="shared" si="3"/>
        <v>721</v>
      </c>
      <c r="N15" s="118">
        <f t="shared" ref="N15:N46" si="8">$B15*$N$9</f>
        <v>16104</v>
      </c>
      <c r="O15" s="118">
        <f>ROUND(N15,0)</f>
        <v>16104</v>
      </c>
      <c r="P15" s="45">
        <f t="shared" ref="P15:P46" si="9">ROUNDUP(N15/2-0.5,0)</f>
        <v>8052</v>
      </c>
      <c r="Q15" s="104">
        <f>O15-P15</f>
        <v>8052</v>
      </c>
      <c r="R15" s="96">
        <f>ROUNDDOWN($B15*$R$9,0)</f>
        <v>316</v>
      </c>
    </row>
    <row r="16" spans="1:18" ht="10.5" customHeight="1">
      <c r="A16" s="27" t="s">
        <v>44</v>
      </c>
      <c r="B16" s="40">
        <v>98000</v>
      </c>
      <c r="C16" s="41">
        <v>93000</v>
      </c>
      <c r="D16" s="30" t="s">
        <v>42</v>
      </c>
      <c r="E16" s="42">
        <v>101000</v>
      </c>
      <c r="F16" s="43">
        <f t="shared" si="4"/>
        <v>9613.8000000000011</v>
      </c>
      <c r="G16" s="43">
        <f t="shared" si="5"/>
        <v>9614</v>
      </c>
      <c r="H16" s="43">
        <f t="shared" si="6"/>
        <v>4807</v>
      </c>
      <c r="I16" s="43">
        <f t="shared" si="0"/>
        <v>4807</v>
      </c>
      <c r="J16" s="43">
        <f t="shared" si="1"/>
        <v>1607.2</v>
      </c>
      <c r="K16" s="43">
        <f t="shared" si="7"/>
        <v>1607</v>
      </c>
      <c r="L16" s="50">
        <f t="shared" si="2"/>
        <v>804</v>
      </c>
      <c r="M16" s="61">
        <f t="shared" si="3"/>
        <v>803</v>
      </c>
      <c r="N16" s="119">
        <f t="shared" si="8"/>
        <v>17934</v>
      </c>
      <c r="O16" s="119">
        <f t="shared" ref="O16:O46" si="10">ROUND(N16,0)</f>
        <v>17934</v>
      </c>
      <c r="P16" s="46">
        <f t="shared" si="9"/>
        <v>8967</v>
      </c>
      <c r="Q16" s="105">
        <f t="shared" ref="Q16:Q46" si="11">O16-P16</f>
        <v>8967</v>
      </c>
      <c r="R16" s="97">
        <f t="shared" ref="R16:R46" si="12">ROUNDDOWN($B16*$R$9,0)</f>
        <v>352</v>
      </c>
    </row>
    <row r="17" spans="1:18" ht="10.5" customHeight="1">
      <c r="A17" s="34" t="s">
        <v>45</v>
      </c>
      <c r="B17" s="35">
        <v>104000</v>
      </c>
      <c r="C17" s="44">
        <v>101000</v>
      </c>
      <c r="D17" s="37" t="s">
        <v>42</v>
      </c>
      <c r="E17" s="38">
        <v>107000</v>
      </c>
      <c r="F17" s="39">
        <f t="shared" si="4"/>
        <v>10202.400000000001</v>
      </c>
      <c r="G17" s="39">
        <f t="shared" si="5"/>
        <v>10202</v>
      </c>
      <c r="H17" s="39">
        <f t="shared" si="6"/>
        <v>5101</v>
      </c>
      <c r="I17" s="39">
        <f t="shared" si="0"/>
        <v>5101</v>
      </c>
      <c r="J17" s="39">
        <f t="shared" si="1"/>
        <v>1705.6000000000001</v>
      </c>
      <c r="K17" s="39">
        <f t="shared" si="7"/>
        <v>1706</v>
      </c>
      <c r="L17" s="51">
        <f t="shared" si="2"/>
        <v>853</v>
      </c>
      <c r="M17" s="64">
        <f t="shared" si="3"/>
        <v>853</v>
      </c>
      <c r="N17" s="120">
        <f t="shared" si="8"/>
        <v>19032</v>
      </c>
      <c r="O17" s="120">
        <f t="shared" si="10"/>
        <v>19032</v>
      </c>
      <c r="P17" s="47">
        <f t="shared" si="9"/>
        <v>9516</v>
      </c>
      <c r="Q17" s="106">
        <f t="shared" si="11"/>
        <v>9516</v>
      </c>
      <c r="R17" s="98">
        <f t="shared" si="12"/>
        <v>374</v>
      </c>
    </row>
    <row r="18" spans="1:18" ht="10.5" customHeight="1">
      <c r="A18" s="27" t="s">
        <v>46</v>
      </c>
      <c r="B18" s="40">
        <v>110000</v>
      </c>
      <c r="C18" s="41">
        <v>107000</v>
      </c>
      <c r="D18" s="30" t="s">
        <v>42</v>
      </c>
      <c r="E18" s="42">
        <v>114000</v>
      </c>
      <c r="F18" s="43">
        <f t="shared" si="4"/>
        <v>10791</v>
      </c>
      <c r="G18" s="43">
        <f t="shared" si="5"/>
        <v>10791</v>
      </c>
      <c r="H18" s="43">
        <f t="shared" si="6"/>
        <v>5395</v>
      </c>
      <c r="I18" s="43">
        <f t="shared" si="0"/>
        <v>5396</v>
      </c>
      <c r="J18" s="43">
        <f t="shared" si="1"/>
        <v>1804.0000000000002</v>
      </c>
      <c r="K18" s="43">
        <f t="shared" si="7"/>
        <v>1804</v>
      </c>
      <c r="L18" s="50">
        <f t="shared" si="2"/>
        <v>902</v>
      </c>
      <c r="M18" s="61">
        <f t="shared" si="3"/>
        <v>902</v>
      </c>
      <c r="N18" s="121">
        <f t="shared" si="8"/>
        <v>20130</v>
      </c>
      <c r="O18" s="121">
        <f t="shared" si="10"/>
        <v>20130</v>
      </c>
      <c r="P18" s="48">
        <f t="shared" si="9"/>
        <v>10065</v>
      </c>
      <c r="Q18" s="107">
        <f t="shared" si="11"/>
        <v>10065</v>
      </c>
      <c r="R18" s="99">
        <f t="shared" si="12"/>
        <v>396</v>
      </c>
    </row>
    <row r="19" spans="1:18" ht="10.5" customHeight="1">
      <c r="A19" s="34" t="s">
        <v>47</v>
      </c>
      <c r="B19" s="35">
        <v>118000</v>
      </c>
      <c r="C19" s="44">
        <v>114000</v>
      </c>
      <c r="D19" s="37" t="s">
        <v>42</v>
      </c>
      <c r="E19" s="38">
        <v>122000</v>
      </c>
      <c r="F19" s="39">
        <f t="shared" si="4"/>
        <v>11575.800000000001</v>
      </c>
      <c r="G19" s="39">
        <f t="shared" si="5"/>
        <v>11576</v>
      </c>
      <c r="H19" s="39">
        <f t="shared" si="6"/>
        <v>5788</v>
      </c>
      <c r="I19" s="39">
        <f t="shared" si="0"/>
        <v>5788</v>
      </c>
      <c r="J19" s="39">
        <f t="shared" si="1"/>
        <v>1935.2000000000003</v>
      </c>
      <c r="K19" s="39">
        <f t="shared" si="7"/>
        <v>1935</v>
      </c>
      <c r="L19" s="51">
        <f t="shared" si="2"/>
        <v>968</v>
      </c>
      <c r="M19" s="64">
        <f t="shared" si="3"/>
        <v>967</v>
      </c>
      <c r="N19" s="120">
        <f t="shared" si="8"/>
        <v>21594</v>
      </c>
      <c r="O19" s="120">
        <f t="shared" si="10"/>
        <v>21594</v>
      </c>
      <c r="P19" s="47">
        <f t="shared" si="9"/>
        <v>10797</v>
      </c>
      <c r="Q19" s="106">
        <f t="shared" si="11"/>
        <v>10797</v>
      </c>
      <c r="R19" s="98">
        <f t="shared" si="12"/>
        <v>424</v>
      </c>
    </row>
    <row r="20" spans="1:18" ht="10.5" customHeight="1">
      <c r="A20" s="27" t="s">
        <v>48</v>
      </c>
      <c r="B20" s="40">
        <v>126000</v>
      </c>
      <c r="C20" s="41">
        <v>122000</v>
      </c>
      <c r="D20" s="30" t="s">
        <v>42</v>
      </c>
      <c r="E20" s="42">
        <v>130000</v>
      </c>
      <c r="F20" s="43">
        <f t="shared" si="4"/>
        <v>12360.6</v>
      </c>
      <c r="G20" s="43">
        <f t="shared" si="5"/>
        <v>12361</v>
      </c>
      <c r="H20" s="43">
        <f t="shared" si="6"/>
        <v>6180</v>
      </c>
      <c r="I20" s="43">
        <f t="shared" si="0"/>
        <v>6181</v>
      </c>
      <c r="J20" s="43">
        <f t="shared" si="1"/>
        <v>2066.4</v>
      </c>
      <c r="K20" s="43">
        <f t="shared" si="7"/>
        <v>2066</v>
      </c>
      <c r="L20" s="50">
        <f t="shared" si="2"/>
        <v>1033</v>
      </c>
      <c r="M20" s="61">
        <f t="shared" si="3"/>
        <v>1033</v>
      </c>
      <c r="N20" s="121">
        <f t="shared" si="8"/>
        <v>23058</v>
      </c>
      <c r="O20" s="121">
        <f t="shared" si="10"/>
        <v>23058</v>
      </c>
      <c r="P20" s="48">
        <f t="shared" si="9"/>
        <v>11529</v>
      </c>
      <c r="Q20" s="107">
        <f t="shared" si="11"/>
        <v>11529</v>
      </c>
      <c r="R20" s="99">
        <f t="shared" si="12"/>
        <v>453</v>
      </c>
    </row>
    <row r="21" spans="1:18" ht="10.5" customHeight="1">
      <c r="A21" s="34" t="s">
        <v>49</v>
      </c>
      <c r="B21" s="35">
        <v>134000</v>
      </c>
      <c r="C21" s="44">
        <v>130000</v>
      </c>
      <c r="D21" s="37" t="s">
        <v>42</v>
      </c>
      <c r="E21" s="38">
        <v>138000</v>
      </c>
      <c r="F21" s="39">
        <f t="shared" si="4"/>
        <v>13145.400000000001</v>
      </c>
      <c r="G21" s="39">
        <f t="shared" si="5"/>
        <v>13145</v>
      </c>
      <c r="H21" s="39">
        <f t="shared" si="6"/>
        <v>6573</v>
      </c>
      <c r="I21" s="39">
        <f t="shared" si="0"/>
        <v>6572</v>
      </c>
      <c r="J21" s="39">
        <f t="shared" si="1"/>
        <v>2197.6000000000004</v>
      </c>
      <c r="K21" s="39">
        <f t="shared" si="7"/>
        <v>2198</v>
      </c>
      <c r="L21" s="51">
        <f t="shared" si="2"/>
        <v>1099</v>
      </c>
      <c r="M21" s="64">
        <f t="shared" si="3"/>
        <v>1099</v>
      </c>
      <c r="N21" s="120">
        <f t="shared" si="8"/>
        <v>24522</v>
      </c>
      <c r="O21" s="120">
        <f t="shared" si="10"/>
        <v>24522</v>
      </c>
      <c r="P21" s="47">
        <f t="shared" si="9"/>
        <v>12261</v>
      </c>
      <c r="Q21" s="106">
        <f t="shared" si="11"/>
        <v>12261</v>
      </c>
      <c r="R21" s="98">
        <f t="shared" si="12"/>
        <v>482</v>
      </c>
    </row>
    <row r="22" spans="1:18" ht="10.5" customHeight="1">
      <c r="A22" s="27" t="s">
        <v>50</v>
      </c>
      <c r="B22" s="40">
        <v>142000</v>
      </c>
      <c r="C22" s="41">
        <v>138000</v>
      </c>
      <c r="D22" s="30" t="s">
        <v>42</v>
      </c>
      <c r="E22" s="42">
        <v>146000</v>
      </c>
      <c r="F22" s="43">
        <f t="shared" si="4"/>
        <v>13930.2</v>
      </c>
      <c r="G22" s="43">
        <f t="shared" si="5"/>
        <v>13930</v>
      </c>
      <c r="H22" s="43">
        <f t="shared" si="6"/>
        <v>6965</v>
      </c>
      <c r="I22" s="43">
        <f t="shared" si="0"/>
        <v>6965</v>
      </c>
      <c r="J22" s="43">
        <f t="shared" si="1"/>
        <v>2328.8000000000002</v>
      </c>
      <c r="K22" s="43">
        <f t="shared" si="7"/>
        <v>2329</v>
      </c>
      <c r="L22" s="50">
        <f t="shared" si="2"/>
        <v>1164</v>
      </c>
      <c r="M22" s="61">
        <f t="shared" si="3"/>
        <v>1165</v>
      </c>
      <c r="N22" s="121">
        <f t="shared" si="8"/>
        <v>25986</v>
      </c>
      <c r="O22" s="121">
        <f t="shared" si="10"/>
        <v>25986</v>
      </c>
      <c r="P22" s="48">
        <f t="shared" si="9"/>
        <v>12993</v>
      </c>
      <c r="Q22" s="107">
        <f t="shared" si="11"/>
        <v>12993</v>
      </c>
      <c r="R22" s="99">
        <f t="shared" si="12"/>
        <v>511</v>
      </c>
    </row>
    <row r="23" spans="1:18" ht="10.5" customHeight="1">
      <c r="A23" s="34" t="s">
        <v>51</v>
      </c>
      <c r="B23" s="35">
        <v>150000</v>
      </c>
      <c r="C23" s="44">
        <v>146000</v>
      </c>
      <c r="D23" s="37" t="s">
        <v>42</v>
      </c>
      <c r="E23" s="38">
        <v>155000</v>
      </c>
      <c r="F23" s="39">
        <f t="shared" si="4"/>
        <v>14715.000000000002</v>
      </c>
      <c r="G23" s="39">
        <f t="shared" si="5"/>
        <v>14715</v>
      </c>
      <c r="H23" s="39">
        <f t="shared" si="6"/>
        <v>7357</v>
      </c>
      <c r="I23" s="39">
        <f t="shared" si="0"/>
        <v>7358</v>
      </c>
      <c r="J23" s="39">
        <f t="shared" si="1"/>
        <v>2460</v>
      </c>
      <c r="K23" s="39">
        <f t="shared" si="7"/>
        <v>2460</v>
      </c>
      <c r="L23" s="51">
        <f t="shared" si="2"/>
        <v>1230</v>
      </c>
      <c r="M23" s="64">
        <f t="shared" si="3"/>
        <v>1230</v>
      </c>
      <c r="N23" s="120">
        <f t="shared" si="8"/>
        <v>27450</v>
      </c>
      <c r="O23" s="120">
        <f t="shared" si="10"/>
        <v>27450</v>
      </c>
      <c r="P23" s="47">
        <f t="shared" si="9"/>
        <v>13725</v>
      </c>
      <c r="Q23" s="106">
        <f t="shared" si="11"/>
        <v>13725</v>
      </c>
      <c r="R23" s="98">
        <f t="shared" si="12"/>
        <v>540</v>
      </c>
    </row>
    <row r="24" spans="1:18" ht="10.5" customHeight="1">
      <c r="A24" s="27" t="s">
        <v>52</v>
      </c>
      <c r="B24" s="40">
        <v>160000</v>
      </c>
      <c r="C24" s="41">
        <v>155000</v>
      </c>
      <c r="D24" s="30" t="s">
        <v>42</v>
      </c>
      <c r="E24" s="42">
        <v>165000</v>
      </c>
      <c r="F24" s="43">
        <f t="shared" si="4"/>
        <v>15696.000000000002</v>
      </c>
      <c r="G24" s="43">
        <f t="shared" si="5"/>
        <v>15696</v>
      </c>
      <c r="H24" s="43">
        <f t="shared" si="6"/>
        <v>7848</v>
      </c>
      <c r="I24" s="43">
        <f t="shared" si="0"/>
        <v>7848</v>
      </c>
      <c r="J24" s="43">
        <f t="shared" si="1"/>
        <v>2624</v>
      </c>
      <c r="K24" s="43">
        <f t="shared" si="7"/>
        <v>2624</v>
      </c>
      <c r="L24" s="50">
        <f t="shared" si="2"/>
        <v>1312</v>
      </c>
      <c r="M24" s="61">
        <f t="shared" si="3"/>
        <v>1312</v>
      </c>
      <c r="N24" s="121">
        <f t="shared" si="8"/>
        <v>29280</v>
      </c>
      <c r="O24" s="121">
        <f t="shared" si="10"/>
        <v>29280</v>
      </c>
      <c r="P24" s="48">
        <f t="shared" si="9"/>
        <v>14640</v>
      </c>
      <c r="Q24" s="107">
        <f t="shared" si="11"/>
        <v>14640</v>
      </c>
      <c r="R24" s="99">
        <f t="shared" si="12"/>
        <v>576</v>
      </c>
    </row>
    <row r="25" spans="1:18" ht="10.5" customHeight="1">
      <c r="A25" s="34" t="s">
        <v>53</v>
      </c>
      <c r="B25" s="35">
        <v>170000</v>
      </c>
      <c r="C25" s="44">
        <v>165000</v>
      </c>
      <c r="D25" s="37" t="s">
        <v>42</v>
      </c>
      <c r="E25" s="38">
        <v>175000</v>
      </c>
      <c r="F25" s="39">
        <f t="shared" si="4"/>
        <v>16677</v>
      </c>
      <c r="G25" s="39">
        <f t="shared" si="5"/>
        <v>16677</v>
      </c>
      <c r="H25" s="39">
        <f t="shared" si="6"/>
        <v>8338</v>
      </c>
      <c r="I25" s="39">
        <f t="shared" si="0"/>
        <v>8339</v>
      </c>
      <c r="J25" s="39">
        <f t="shared" si="1"/>
        <v>2788.0000000000005</v>
      </c>
      <c r="K25" s="39">
        <f t="shared" si="7"/>
        <v>2788</v>
      </c>
      <c r="L25" s="51">
        <f t="shared" si="2"/>
        <v>1394</v>
      </c>
      <c r="M25" s="64">
        <f t="shared" si="3"/>
        <v>1394</v>
      </c>
      <c r="N25" s="120">
        <f t="shared" si="8"/>
        <v>31110</v>
      </c>
      <c r="O25" s="120">
        <f t="shared" si="10"/>
        <v>31110</v>
      </c>
      <c r="P25" s="47">
        <f t="shared" si="9"/>
        <v>15555</v>
      </c>
      <c r="Q25" s="106">
        <f t="shared" si="11"/>
        <v>15555</v>
      </c>
      <c r="R25" s="98">
        <f t="shared" si="12"/>
        <v>612</v>
      </c>
    </row>
    <row r="26" spans="1:18" ht="10.5" customHeight="1">
      <c r="A26" s="27" t="s">
        <v>54</v>
      </c>
      <c r="B26" s="40">
        <v>180000</v>
      </c>
      <c r="C26" s="41">
        <v>175000</v>
      </c>
      <c r="D26" s="30" t="s">
        <v>42</v>
      </c>
      <c r="E26" s="42">
        <v>185000</v>
      </c>
      <c r="F26" s="43">
        <f t="shared" si="4"/>
        <v>17658</v>
      </c>
      <c r="G26" s="43">
        <f t="shared" si="5"/>
        <v>17658</v>
      </c>
      <c r="H26" s="43">
        <f t="shared" si="6"/>
        <v>8829</v>
      </c>
      <c r="I26" s="43">
        <f t="shared" si="0"/>
        <v>8829</v>
      </c>
      <c r="J26" s="43">
        <f t="shared" si="1"/>
        <v>2952.0000000000005</v>
      </c>
      <c r="K26" s="43">
        <f t="shared" si="7"/>
        <v>2952</v>
      </c>
      <c r="L26" s="50">
        <f t="shared" si="2"/>
        <v>1476</v>
      </c>
      <c r="M26" s="61">
        <f t="shared" si="3"/>
        <v>1476</v>
      </c>
      <c r="N26" s="121">
        <f t="shared" si="8"/>
        <v>32940</v>
      </c>
      <c r="O26" s="121">
        <f t="shared" si="10"/>
        <v>32940</v>
      </c>
      <c r="P26" s="48">
        <f t="shared" si="9"/>
        <v>16470</v>
      </c>
      <c r="Q26" s="107">
        <f t="shared" si="11"/>
        <v>16470</v>
      </c>
      <c r="R26" s="99">
        <f t="shared" si="12"/>
        <v>648</v>
      </c>
    </row>
    <row r="27" spans="1:18" ht="10.5" customHeight="1">
      <c r="A27" s="34" t="s">
        <v>55</v>
      </c>
      <c r="B27" s="35">
        <v>190000</v>
      </c>
      <c r="C27" s="44">
        <v>185000</v>
      </c>
      <c r="D27" s="37" t="s">
        <v>42</v>
      </c>
      <c r="E27" s="38">
        <v>195000</v>
      </c>
      <c r="F27" s="39">
        <f t="shared" si="4"/>
        <v>18639</v>
      </c>
      <c r="G27" s="39">
        <f t="shared" si="5"/>
        <v>18639</v>
      </c>
      <c r="H27" s="39">
        <f t="shared" si="6"/>
        <v>9319</v>
      </c>
      <c r="I27" s="39">
        <f t="shared" si="0"/>
        <v>9320</v>
      </c>
      <c r="J27" s="39">
        <f t="shared" si="1"/>
        <v>3116.0000000000005</v>
      </c>
      <c r="K27" s="39">
        <f t="shared" si="7"/>
        <v>3116</v>
      </c>
      <c r="L27" s="51">
        <f t="shared" si="2"/>
        <v>1558</v>
      </c>
      <c r="M27" s="64">
        <f t="shared" si="3"/>
        <v>1558</v>
      </c>
      <c r="N27" s="120">
        <f t="shared" si="8"/>
        <v>34770</v>
      </c>
      <c r="O27" s="120">
        <f t="shared" si="10"/>
        <v>34770</v>
      </c>
      <c r="P27" s="47">
        <f t="shared" si="9"/>
        <v>17385</v>
      </c>
      <c r="Q27" s="106">
        <f t="shared" si="11"/>
        <v>17385</v>
      </c>
      <c r="R27" s="98">
        <f t="shared" si="12"/>
        <v>684</v>
      </c>
    </row>
    <row r="28" spans="1:18" ht="10.5" customHeight="1">
      <c r="A28" s="27" t="s">
        <v>56</v>
      </c>
      <c r="B28" s="40">
        <v>200000</v>
      </c>
      <c r="C28" s="41">
        <v>195000</v>
      </c>
      <c r="D28" s="30" t="s">
        <v>42</v>
      </c>
      <c r="E28" s="42">
        <v>210000</v>
      </c>
      <c r="F28" s="43">
        <f t="shared" si="4"/>
        <v>19620</v>
      </c>
      <c r="G28" s="43">
        <f t="shared" si="5"/>
        <v>19620</v>
      </c>
      <c r="H28" s="43">
        <f t="shared" si="6"/>
        <v>9810</v>
      </c>
      <c r="I28" s="43">
        <f t="shared" si="0"/>
        <v>9810</v>
      </c>
      <c r="J28" s="43">
        <f t="shared" si="1"/>
        <v>3280.0000000000005</v>
      </c>
      <c r="K28" s="43">
        <f t="shared" si="7"/>
        <v>3280</v>
      </c>
      <c r="L28" s="50">
        <f t="shared" si="2"/>
        <v>1640</v>
      </c>
      <c r="M28" s="61">
        <f t="shared" si="3"/>
        <v>1640</v>
      </c>
      <c r="N28" s="121">
        <f t="shared" si="8"/>
        <v>36600</v>
      </c>
      <c r="O28" s="121">
        <f t="shared" si="10"/>
        <v>36600</v>
      </c>
      <c r="P28" s="48">
        <f t="shared" si="9"/>
        <v>18300</v>
      </c>
      <c r="Q28" s="107">
        <f t="shared" si="11"/>
        <v>18300</v>
      </c>
      <c r="R28" s="99">
        <f t="shared" si="12"/>
        <v>720</v>
      </c>
    </row>
    <row r="29" spans="1:18" ht="10.5" customHeight="1">
      <c r="A29" s="34" t="s">
        <v>57</v>
      </c>
      <c r="B29" s="35">
        <v>220000</v>
      </c>
      <c r="C29" s="44">
        <v>210000</v>
      </c>
      <c r="D29" s="37" t="s">
        <v>42</v>
      </c>
      <c r="E29" s="38">
        <v>230000</v>
      </c>
      <c r="F29" s="39">
        <f t="shared" si="4"/>
        <v>21582</v>
      </c>
      <c r="G29" s="39">
        <f t="shared" si="5"/>
        <v>21582</v>
      </c>
      <c r="H29" s="39">
        <f t="shared" si="6"/>
        <v>10791</v>
      </c>
      <c r="I29" s="39">
        <f t="shared" si="0"/>
        <v>10791</v>
      </c>
      <c r="J29" s="39">
        <f t="shared" si="1"/>
        <v>3608.0000000000005</v>
      </c>
      <c r="K29" s="39">
        <f t="shared" si="7"/>
        <v>3608</v>
      </c>
      <c r="L29" s="51">
        <f t="shared" si="2"/>
        <v>1804</v>
      </c>
      <c r="M29" s="64">
        <f t="shared" si="3"/>
        <v>1804</v>
      </c>
      <c r="N29" s="120">
        <f t="shared" si="8"/>
        <v>40260</v>
      </c>
      <c r="O29" s="120">
        <f t="shared" si="10"/>
        <v>40260</v>
      </c>
      <c r="P29" s="47">
        <f t="shared" si="9"/>
        <v>20130</v>
      </c>
      <c r="Q29" s="106">
        <f t="shared" si="11"/>
        <v>20130</v>
      </c>
      <c r="R29" s="98">
        <f t="shared" si="12"/>
        <v>792</v>
      </c>
    </row>
    <row r="30" spans="1:18" ht="10.5" customHeight="1">
      <c r="A30" s="27" t="s">
        <v>58</v>
      </c>
      <c r="B30" s="40">
        <v>240000</v>
      </c>
      <c r="C30" s="41">
        <v>230000</v>
      </c>
      <c r="D30" s="30" t="s">
        <v>42</v>
      </c>
      <c r="E30" s="42">
        <v>250000</v>
      </c>
      <c r="F30" s="43">
        <f t="shared" si="4"/>
        <v>23544</v>
      </c>
      <c r="G30" s="43">
        <f t="shared" si="5"/>
        <v>23544</v>
      </c>
      <c r="H30" s="43">
        <f t="shared" si="6"/>
        <v>11772</v>
      </c>
      <c r="I30" s="43">
        <f t="shared" si="0"/>
        <v>11772</v>
      </c>
      <c r="J30" s="43">
        <f t="shared" si="1"/>
        <v>3936.0000000000005</v>
      </c>
      <c r="K30" s="43">
        <f t="shared" si="7"/>
        <v>3936</v>
      </c>
      <c r="L30" s="50">
        <f t="shared" si="2"/>
        <v>1968</v>
      </c>
      <c r="M30" s="61">
        <f t="shared" si="3"/>
        <v>1968</v>
      </c>
      <c r="N30" s="121">
        <f t="shared" si="8"/>
        <v>43920</v>
      </c>
      <c r="O30" s="121">
        <f t="shared" si="10"/>
        <v>43920</v>
      </c>
      <c r="P30" s="48">
        <f t="shared" si="9"/>
        <v>21960</v>
      </c>
      <c r="Q30" s="107">
        <f t="shared" si="11"/>
        <v>21960</v>
      </c>
      <c r="R30" s="99">
        <f t="shared" si="12"/>
        <v>864</v>
      </c>
    </row>
    <row r="31" spans="1:18" ht="10.5" customHeight="1">
      <c r="A31" s="34" t="s">
        <v>59</v>
      </c>
      <c r="B31" s="35">
        <v>260000</v>
      </c>
      <c r="C31" s="44">
        <v>250000</v>
      </c>
      <c r="D31" s="37" t="s">
        <v>42</v>
      </c>
      <c r="E31" s="38">
        <v>270000</v>
      </c>
      <c r="F31" s="39">
        <f t="shared" si="4"/>
        <v>25506</v>
      </c>
      <c r="G31" s="39">
        <f t="shared" si="5"/>
        <v>25506</v>
      </c>
      <c r="H31" s="39">
        <f t="shared" si="6"/>
        <v>12753</v>
      </c>
      <c r="I31" s="39">
        <f t="shared" si="0"/>
        <v>12753</v>
      </c>
      <c r="J31" s="39">
        <f t="shared" si="1"/>
        <v>4264</v>
      </c>
      <c r="K31" s="39">
        <f t="shared" si="7"/>
        <v>4264</v>
      </c>
      <c r="L31" s="51">
        <f t="shared" si="2"/>
        <v>2132</v>
      </c>
      <c r="M31" s="64">
        <f t="shared" si="3"/>
        <v>2132</v>
      </c>
      <c r="N31" s="120">
        <f t="shared" si="8"/>
        <v>47580</v>
      </c>
      <c r="O31" s="120">
        <f t="shared" si="10"/>
        <v>47580</v>
      </c>
      <c r="P31" s="47">
        <f t="shared" si="9"/>
        <v>23790</v>
      </c>
      <c r="Q31" s="106">
        <f t="shared" si="11"/>
        <v>23790</v>
      </c>
      <c r="R31" s="98">
        <f t="shared" si="12"/>
        <v>936</v>
      </c>
    </row>
    <row r="32" spans="1:18" ht="10.5" customHeight="1">
      <c r="A32" s="27" t="s">
        <v>60</v>
      </c>
      <c r="B32" s="40">
        <v>280000</v>
      </c>
      <c r="C32" s="41">
        <v>270000</v>
      </c>
      <c r="D32" s="30" t="s">
        <v>42</v>
      </c>
      <c r="E32" s="42">
        <v>290000</v>
      </c>
      <c r="F32" s="43">
        <f t="shared" si="4"/>
        <v>27468.000000000004</v>
      </c>
      <c r="G32" s="43">
        <f t="shared" si="5"/>
        <v>27468</v>
      </c>
      <c r="H32" s="43">
        <f t="shared" si="6"/>
        <v>13734</v>
      </c>
      <c r="I32" s="43">
        <f t="shared" si="0"/>
        <v>13734</v>
      </c>
      <c r="J32" s="43">
        <f t="shared" si="1"/>
        <v>4592</v>
      </c>
      <c r="K32" s="43">
        <f t="shared" si="7"/>
        <v>4592</v>
      </c>
      <c r="L32" s="50">
        <f t="shared" si="2"/>
        <v>2296</v>
      </c>
      <c r="M32" s="61">
        <f t="shared" si="3"/>
        <v>2296</v>
      </c>
      <c r="N32" s="121">
        <f t="shared" si="8"/>
        <v>51240</v>
      </c>
      <c r="O32" s="121">
        <f t="shared" si="10"/>
        <v>51240</v>
      </c>
      <c r="P32" s="48">
        <f t="shared" si="9"/>
        <v>25620</v>
      </c>
      <c r="Q32" s="107">
        <f t="shared" si="11"/>
        <v>25620</v>
      </c>
      <c r="R32" s="99">
        <f t="shared" si="12"/>
        <v>1008</v>
      </c>
    </row>
    <row r="33" spans="1:18" ht="10.5" customHeight="1">
      <c r="A33" s="34" t="s">
        <v>61</v>
      </c>
      <c r="B33" s="35">
        <v>300000</v>
      </c>
      <c r="C33" s="44">
        <v>290000</v>
      </c>
      <c r="D33" s="37" t="s">
        <v>42</v>
      </c>
      <c r="E33" s="38">
        <v>310000</v>
      </c>
      <c r="F33" s="39">
        <f t="shared" si="4"/>
        <v>29430.000000000004</v>
      </c>
      <c r="G33" s="39">
        <f t="shared" si="5"/>
        <v>29430</v>
      </c>
      <c r="H33" s="39">
        <f t="shared" si="6"/>
        <v>14715</v>
      </c>
      <c r="I33" s="39">
        <f t="shared" si="0"/>
        <v>14715</v>
      </c>
      <c r="J33" s="39">
        <f t="shared" si="1"/>
        <v>4920</v>
      </c>
      <c r="K33" s="39">
        <f t="shared" si="7"/>
        <v>4920</v>
      </c>
      <c r="L33" s="51">
        <f t="shared" si="2"/>
        <v>2460</v>
      </c>
      <c r="M33" s="64">
        <f t="shared" si="3"/>
        <v>2460</v>
      </c>
      <c r="N33" s="120">
        <f t="shared" si="8"/>
        <v>54900</v>
      </c>
      <c r="O33" s="120">
        <f t="shared" si="10"/>
        <v>54900</v>
      </c>
      <c r="P33" s="47">
        <f t="shared" si="9"/>
        <v>27450</v>
      </c>
      <c r="Q33" s="106">
        <f t="shared" si="11"/>
        <v>27450</v>
      </c>
      <c r="R33" s="98">
        <f t="shared" si="12"/>
        <v>1080</v>
      </c>
    </row>
    <row r="34" spans="1:18" ht="10.5" customHeight="1">
      <c r="A34" s="27" t="s">
        <v>62</v>
      </c>
      <c r="B34" s="40">
        <v>320000</v>
      </c>
      <c r="C34" s="41">
        <v>310000</v>
      </c>
      <c r="D34" s="30" t="s">
        <v>42</v>
      </c>
      <c r="E34" s="42">
        <v>330000</v>
      </c>
      <c r="F34" s="43">
        <f t="shared" si="4"/>
        <v>31392.000000000004</v>
      </c>
      <c r="G34" s="43">
        <f t="shared" si="5"/>
        <v>31392</v>
      </c>
      <c r="H34" s="43">
        <f t="shared" si="6"/>
        <v>15696</v>
      </c>
      <c r="I34" s="43">
        <f t="shared" si="0"/>
        <v>15696</v>
      </c>
      <c r="J34" s="43">
        <f t="shared" si="1"/>
        <v>5248</v>
      </c>
      <c r="K34" s="43">
        <f t="shared" si="7"/>
        <v>5248</v>
      </c>
      <c r="L34" s="50">
        <f t="shared" si="2"/>
        <v>2624</v>
      </c>
      <c r="M34" s="61">
        <f t="shared" si="3"/>
        <v>2624</v>
      </c>
      <c r="N34" s="121">
        <f t="shared" si="8"/>
        <v>58560</v>
      </c>
      <c r="O34" s="121">
        <f t="shared" si="10"/>
        <v>58560</v>
      </c>
      <c r="P34" s="48">
        <f t="shared" si="9"/>
        <v>29280</v>
      </c>
      <c r="Q34" s="107">
        <f t="shared" si="11"/>
        <v>29280</v>
      </c>
      <c r="R34" s="99">
        <f t="shared" si="12"/>
        <v>1152</v>
      </c>
    </row>
    <row r="35" spans="1:18" ht="10.5" customHeight="1">
      <c r="A35" s="34" t="s">
        <v>63</v>
      </c>
      <c r="B35" s="35">
        <v>340000</v>
      </c>
      <c r="C35" s="44">
        <v>330000</v>
      </c>
      <c r="D35" s="37" t="s">
        <v>42</v>
      </c>
      <c r="E35" s="38">
        <v>350000</v>
      </c>
      <c r="F35" s="39">
        <f t="shared" si="4"/>
        <v>33354</v>
      </c>
      <c r="G35" s="39">
        <f t="shared" si="5"/>
        <v>33354</v>
      </c>
      <c r="H35" s="39">
        <f t="shared" si="6"/>
        <v>16677</v>
      </c>
      <c r="I35" s="39">
        <f t="shared" si="0"/>
        <v>16677</v>
      </c>
      <c r="J35" s="39">
        <f t="shared" si="1"/>
        <v>5576.0000000000009</v>
      </c>
      <c r="K35" s="39">
        <f t="shared" si="7"/>
        <v>5576</v>
      </c>
      <c r="L35" s="51">
        <f t="shared" si="2"/>
        <v>2788</v>
      </c>
      <c r="M35" s="64">
        <f t="shared" si="3"/>
        <v>2788</v>
      </c>
      <c r="N35" s="120">
        <f t="shared" si="8"/>
        <v>62220</v>
      </c>
      <c r="O35" s="120">
        <f t="shared" si="10"/>
        <v>62220</v>
      </c>
      <c r="P35" s="47">
        <f t="shared" si="9"/>
        <v>31110</v>
      </c>
      <c r="Q35" s="106">
        <f t="shared" si="11"/>
        <v>31110</v>
      </c>
      <c r="R35" s="98">
        <f t="shared" si="12"/>
        <v>1224</v>
      </c>
    </row>
    <row r="36" spans="1:18" ht="10.5" customHeight="1">
      <c r="A36" s="27" t="s">
        <v>64</v>
      </c>
      <c r="B36" s="40">
        <v>360000</v>
      </c>
      <c r="C36" s="41">
        <v>350000</v>
      </c>
      <c r="D36" s="30" t="s">
        <v>42</v>
      </c>
      <c r="E36" s="42">
        <v>370000</v>
      </c>
      <c r="F36" s="43">
        <f t="shared" si="4"/>
        <v>35316</v>
      </c>
      <c r="G36" s="43">
        <f t="shared" si="5"/>
        <v>35316</v>
      </c>
      <c r="H36" s="43">
        <f t="shared" si="6"/>
        <v>17658</v>
      </c>
      <c r="I36" s="43">
        <f t="shared" si="0"/>
        <v>17658</v>
      </c>
      <c r="J36" s="43">
        <f t="shared" si="1"/>
        <v>5904.0000000000009</v>
      </c>
      <c r="K36" s="43">
        <f t="shared" si="7"/>
        <v>5904</v>
      </c>
      <c r="L36" s="50">
        <f t="shared" si="2"/>
        <v>2952</v>
      </c>
      <c r="M36" s="61">
        <f t="shared" si="3"/>
        <v>2952</v>
      </c>
      <c r="N36" s="121">
        <f t="shared" si="8"/>
        <v>65880</v>
      </c>
      <c r="O36" s="121">
        <f t="shared" si="10"/>
        <v>65880</v>
      </c>
      <c r="P36" s="48">
        <f t="shared" si="9"/>
        <v>32940</v>
      </c>
      <c r="Q36" s="107">
        <f t="shared" si="11"/>
        <v>32940</v>
      </c>
      <c r="R36" s="99">
        <f t="shared" si="12"/>
        <v>1296</v>
      </c>
    </row>
    <row r="37" spans="1:18" ht="10.5" customHeight="1">
      <c r="A37" s="34" t="s">
        <v>65</v>
      </c>
      <c r="B37" s="35">
        <v>380000</v>
      </c>
      <c r="C37" s="44">
        <v>370000</v>
      </c>
      <c r="D37" s="37" t="s">
        <v>42</v>
      </c>
      <c r="E37" s="38">
        <v>395000</v>
      </c>
      <c r="F37" s="39">
        <f t="shared" si="4"/>
        <v>37278</v>
      </c>
      <c r="G37" s="39">
        <f t="shared" si="5"/>
        <v>37278</v>
      </c>
      <c r="H37" s="39">
        <f t="shared" si="6"/>
        <v>18639</v>
      </c>
      <c r="I37" s="39">
        <f t="shared" si="0"/>
        <v>18639</v>
      </c>
      <c r="J37" s="39">
        <f t="shared" si="1"/>
        <v>6232.0000000000009</v>
      </c>
      <c r="K37" s="39">
        <f t="shared" si="7"/>
        <v>6232</v>
      </c>
      <c r="L37" s="51">
        <f t="shared" si="2"/>
        <v>3116</v>
      </c>
      <c r="M37" s="64">
        <f t="shared" si="3"/>
        <v>3116</v>
      </c>
      <c r="N37" s="120">
        <f t="shared" si="8"/>
        <v>69540</v>
      </c>
      <c r="O37" s="120">
        <f t="shared" si="10"/>
        <v>69540</v>
      </c>
      <c r="P37" s="47">
        <f t="shared" si="9"/>
        <v>34770</v>
      </c>
      <c r="Q37" s="106">
        <f t="shared" si="11"/>
        <v>34770</v>
      </c>
      <c r="R37" s="98">
        <f t="shared" si="12"/>
        <v>1368</v>
      </c>
    </row>
    <row r="38" spans="1:18" ht="10.5" customHeight="1">
      <c r="A38" s="27" t="s">
        <v>66</v>
      </c>
      <c r="B38" s="40">
        <v>410000</v>
      </c>
      <c r="C38" s="41">
        <v>395000</v>
      </c>
      <c r="D38" s="30" t="s">
        <v>42</v>
      </c>
      <c r="E38" s="42">
        <v>425000</v>
      </c>
      <c r="F38" s="43">
        <f t="shared" si="4"/>
        <v>40221</v>
      </c>
      <c r="G38" s="43">
        <f t="shared" si="5"/>
        <v>40221</v>
      </c>
      <c r="H38" s="43">
        <f t="shared" si="6"/>
        <v>20110</v>
      </c>
      <c r="I38" s="43">
        <f t="shared" si="0"/>
        <v>20111</v>
      </c>
      <c r="J38" s="43">
        <f t="shared" si="1"/>
        <v>6724.0000000000009</v>
      </c>
      <c r="K38" s="43">
        <f t="shared" si="7"/>
        <v>6724</v>
      </c>
      <c r="L38" s="50">
        <f t="shared" si="2"/>
        <v>3362</v>
      </c>
      <c r="M38" s="61">
        <f t="shared" si="3"/>
        <v>3362</v>
      </c>
      <c r="N38" s="121">
        <f t="shared" si="8"/>
        <v>75030</v>
      </c>
      <c r="O38" s="121">
        <f t="shared" si="10"/>
        <v>75030</v>
      </c>
      <c r="P38" s="48">
        <f t="shared" si="9"/>
        <v>37515</v>
      </c>
      <c r="Q38" s="107">
        <f t="shared" si="11"/>
        <v>37515</v>
      </c>
      <c r="R38" s="99">
        <f t="shared" si="12"/>
        <v>1476</v>
      </c>
    </row>
    <row r="39" spans="1:18" ht="10.5" customHeight="1">
      <c r="A39" s="34" t="s">
        <v>67</v>
      </c>
      <c r="B39" s="35">
        <v>440000</v>
      </c>
      <c r="C39" s="44">
        <v>425000</v>
      </c>
      <c r="D39" s="37" t="s">
        <v>42</v>
      </c>
      <c r="E39" s="38">
        <v>455000</v>
      </c>
      <c r="F39" s="39">
        <f t="shared" si="4"/>
        <v>43164</v>
      </c>
      <c r="G39" s="39">
        <f t="shared" si="5"/>
        <v>43164</v>
      </c>
      <c r="H39" s="39">
        <f t="shared" si="6"/>
        <v>21582</v>
      </c>
      <c r="I39" s="39">
        <f t="shared" si="0"/>
        <v>21582</v>
      </c>
      <c r="J39" s="39">
        <f t="shared" si="1"/>
        <v>7216.0000000000009</v>
      </c>
      <c r="K39" s="39">
        <f t="shared" si="7"/>
        <v>7216</v>
      </c>
      <c r="L39" s="51">
        <f t="shared" si="2"/>
        <v>3608</v>
      </c>
      <c r="M39" s="64">
        <f t="shared" si="3"/>
        <v>3608</v>
      </c>
      <c r="N39" s="120">
        <f t="shared" si="8"/>
        <v>80520</v>
      </c>
      <c r="O39" s="120">
        <f t="shared" si="10"/>
        <v>80520</v>
      </c>
      <c r="P39" s="47">
        <f t="shared" si="9"/>
        <v>40260</v>
      </c>
      <c r="Q39" s="106">
        <f t="shared" si="11"/>
        <v>40260</v>
      </c>
      <c r="R39" s="98">
        <f t="shared" si="12"/>
        <v>1584</v>
      </c>
    </row>
    <row r="40" spans="1:18" ht="10.5" customHeight="1">
      <c r="A40" s="27" t="s">
        <v>68</v>
      </c>
      <c r="B40" s="40">
        <v>470000</v>
      </c>
      <c r="C40" s="41">
        <v>455000</v>
      </c>
      <c r="D40" s="30" t="s">
        <v>42</v>
      </c>
      <c r="E40" s="42">
        <v>485000</v>
      </c>
      <c r="F40" s="43">
        <f t="shared" si="4"/>
        <v>46107</v>
      </c>
      <c r="G40" s="43">
        <f t="shared" si="5"/>
        <v>46107</v>
      </c>
      <c r="H40" s="43">
        <f t="shared" si="6"/>
        <v>23053</v>
      </c>
      <c r="I40" s="43">
        <f t="shared" si="0"/>
        <v>23054</v>
      </c>
      <c r="J40" s="43">
        <f t="shared" si="1"/>
        <v>7708.0000000000009</v>
      </c>
      <c r="K40" s="43">
        <f t="shared" si="7"/>
        <v>7708</v>
      </c>
      <c r="L40" s="50">
        <f t="shared" si="2"/>
        <v>3854</v>
      </c>
      <c r="M40" s="61">
        <f t="shared" si="3"/>
        <v>3854</v>
      </c>
      <c r="N40" s="121">
        <f t="shared" si="8"/>
        <v>86010</v>
      </c>
      <c r="O40" s="121">
        <f t="shared" si="10"/>
        <v>86010</v>
      </c>
      <c r="P40" s="48">
        <f t="shared" si="9"/>
        <v>43005</v>
      </c>
      <c r="Q40" s="107">
        <f t="shared" si="11"/>
        <v>43005</v>
      </c>
      <c r="R40" s="99">
        <f t="shared" si="12"/>
        <v>1692</v>
      </c>
    </row>
    <row r="41" spans="1:18" ht="10.5" customHeight="1">
      <c r="A41" s="34" t="s">
        <v>69</v>
      </c>
      <c r="B41" s="35">
        <v>500000</v>
      </c>
      <c r="C41" s="44">
        <v>485000</v>
      </c>
      <c r="D41" s="37" t="s">
        <v>42</v>
      </c>
      <c r="E41" s="38">
        <v>515000</v>
      </c>
      <c r="F41" s="39">
        <f t="shared" si="4"/>
        <v>49050</v>
      </c>
      <c r="G41" s="39">
        <f t="shared" si="5"/>
        <v>49050</v>
      </c>
      <c r="H41" s="39">
        <f t="shared" si="6"/>
        <v>24525</v>
      </c>
      <c r="I41" s="39">
        <f t="shared" si="0"/>
        <v>24525</v>
      </c>
      <c r="J41" s="39">
        <f t="shared" si="1"/>
        <v>8200</v>
      </c>
      <c r="K41" s="39">
        <f t="shared" si="7"/>
        <v>8200</v>
      </c>
      <c r="L41" s="51">
        <f t="shared" si="2"/>
        <v>4100</v>
      </c>
      <c r="M41" s="64">
        <f t="shared" si="3"/>
        <v>4100</v>
      </c>
      <c r="N41" s="120">
        <f t="shared" si="8"/>
        <v>91500</v>
      </c>
      <c r="O41" s="120">
        <f t="shared" si="10"/>
        <v>91500</v>
      </c>
      <c r="P41" s="47">
        <f t="shared" si="9"/>
        <v>45750</v>
      </c>
      <c r="Q41" s="106">
        <f t="shared" si="11"/>
        <v>45750</v>
      </c>
      <c r="R41" s="98">
        <f t="shared" si="12"/>
        <v>1800</v>
      </c>
    </row>
    <row r="42" spans="1:18" ht="10.5" customHeight="1">
      <c r="A42" s="27" t="s">
        <v>70</v>
      </c>
      <c r="B42" s="40">
        <v>530000</v>
      </c>
      <c r="C42" s="41">
        <v>515000</v>
      </c>
      <c r="D42" s="30" t="s">
        <v>42</v>
      </c>
      <c r="E42" s="42">
        <v>545000</v>
      </c>
      <c r="F42" s="43">
        <f t="shared" si="4"/>
        <v>51993</v>
      </c>
      <c r="G42" s="43">
        <f t="shared" si="5"/>
        <v>51993</v>
      </c>
      <c r="H42" s="43">
        <f t="shared" si="6"/>
        <v>25996</v>
      </c>
      <c r="I42" s="43">
        <f t="shared" si="0"/>
        <v>25997</v>
      </c>
      <c r="J42" s="43">
        <f t="shared" si="1"/>
        <v>8692</v>
      </c>
      <c r="K42" s="43">
        <f t="shared" si="7"/>
        <v>8692</v>
      </c>
      <c r="L42" s="50">
        <f t="shared" si="2"/>
        <v>4346</v>
      </c>
      <c r="M42" s="61">
        <f t="shared" si="3"/>
        <v>4346</v>
      </c>
      <c r="N42" s="121">
        <f t="shared" si="8"/>
        <v>96990</v>
      </c>
      <c r="O42" s="121">
        <f t="shared" si="10"/>
        <v>96990</v>
      </c>
      <c r="P42" s="48">
        <f t="shared" si="9"/>
        <v>48495</v>
      </c>
      <c r="Q42" s="107">
        <f t="shared" si="11"/>
        <v>48495</v>
      </c>
      <c r="R42" s="99">
        <f t="shared" si="12"/>
        <v>1908</v>
      </c>
    </row>
    <row r="43" spans="1:18" ht="10.5" customHeight="1">
      <c r="A43" s="34" t="s">
        <v>71</v>
      </c>
      <c r="B43" s="35">
        <v>560000</v>
      </c>
      <c r="C43" s="44">
        <v>545000</v>
      </c>
      <c r="D43" s="37" t="s">
        <v>42</v>
      </c>
      <c r="E43" s="38">
        <v>575000</v>
      </c>
      <c r="F43" s="39">
        <f t="shared" si="4"/>
        <v>54936.000000000007</v>
      </c>
      <c r="G43" s="39">
        <f t="shared" si="5"/>
        <v>54936</v>
      </c>
      <c r="H43" s="39">
        <f t="shared" si="6"/>
        <v>27468</v>
      </c>
      <c r="I43" s="39">
        <f t="shared" si="0"/>
        <v>27468</v>
      </c>
      <c r="J43" s="39">
        <f t="shared" si="1"/>
        <v>9184</v>
      </c>
      <c r="K43" s="39">
        <f t="shared" si="7"/>
        <v>9184</v>
      </c>
      <c r="L43" s="51">
        <f t="shared" si="2"/>
        <v>4592</v>
      </c>
      <c r="M43" s="64">
        <f t="shared" si="3"/>
        <v>4592</v>
      </c>
      <c r="N43" s="120">
        <f t="shared" si="8"/>
        <v>102480</v>
      </c>
      <c r="O43" s="120">
        <f t="shared" si="10"/>
        <v>102480</v>
      </c>
      <c r="P43" s="47">
        <f t="shared" si="9"/>
        <v>51240</v>
      </c>
      <c r="Q43" s="106">
        <f t="shared" si="11"/>
        <v>51240</v>
      </c>
      <c r="R43" s="98">
        <f t="shared" si="12"/>
        <v>2016</v>
      </c>
    </row>
    <row r="44" spans="1:18" ht="10.5" customHeight="1">
      <c r="A44" s="27" t="s">
        <v>72</v>
      </c>
      <c r="B44" s="40">
        <v>590000</v>
      </c>
      <c r="C44" s="41">
        <v>575000</v>
      </c>
      <c r="D44" s="30" t="s">
        <v>42</v>
      </c>
      <c r="E44" s="42">
        <v>605000</v>
      </c>
      <c r="F44" s="43">
        <f t="shared" si="4"/>
        <v>57879.000000000007</v>
      </c>
      <c r="G44" s="43">
        <f t="shared" si="5"/>
        <v>57879</v>
      </c>
      <c r="H44" s="43">
        <f t="shared" ref="H44:H61" si="13">ROUNDUP(F44/2-0.5,0)</f>
        <v>28939</v>
      </c>
      <c r="I44" s="43">
        <f t="shared" ref="I44:I61" si="14">G44-H44</f>
        <v>28940</v>
      </c>
      <c r="J44" s="43">
        <f t="shared" ref="J44:J61" si="15">$B44*$J$9</f>
        <v>9676</v>
      </c>
      <c r="K44" s="43">
        <f t="shared" si="7"/>
        <v>9676</v>
      </c>
      <c r="L44" s="50">
        <f t="shared" ref="L44:L61" si="16">ROUNDUP(J44/2-0.5,0)</f>
        <v>4838</v>
      </c>
      <c r="M44" s="61">
        <f t="shared" ref="M44:M61" si="17">K44-L44</f>
        <v>4838</v>
      </c>
      <c r="N44" s="121">
        <f t="shared" si="8"/>
        <v>107970</v>
      </c>
      <c r="O44" s="121">
        <f t="shared" si="10"/>
        <v>107970</v>
      </c>
      <c r="P44" s="48">
        <f t="shared" si="9"/>
        <v>53985</v>
      </c>
      <c r="Q44" s="107">
        <f t="shared" si="11"/>
        <v>53985</v>
      </c>
      <c r="R44" s="99">
        <f t="shared" si="12"/>
        <v>2124</v>
      </c>
    </row>
    <row r="45" spans="1:18" ht="10.5" customHeight="1">
      <c r="A45" s="34" t="s">
        <v>73</v>
      </c>
      <c r="B45" s="35">
        <v>620000</v>
      </c>
      <c r="C45" s="44">
        <v>605000</v>
      </c>
      <c r="D45" s="37" t="s">
        <v>42</v>
      </c>
      <c r="E45" s="38">
        <v>635000</v>
      </c>
      <c r="F45" s="39">
        <f t="shared" si="4"/>
        <v>60822.000000000007</v>
      </c>
      <c r="G45" s="39">
        <f t="shared" si="5"/>
        <v>60822</v>
      </c>
      <c r="H45" s="39">
        <f t="shared" si="13"/>
        <v>30411</v>
      </c>
      <c r="I45" s="39">
        <f t="shared" si="14"/>
        <v>30411</v>
      </c>
      <c r="J45" s="39">
        <f t="shared" si="15"/>
        <v>10168</v>
      </c>
      <c r="K45" s="39">
        <f t="shared" si="7"/>
        <v>10168</v>
      </c>
      <c r="L45" s="51">
        <f t="shared" si="16"/>
        <v>5084</v>
      </c>
      <c r="M45" s="64">
        <f t="shared" si="17"/>
        <v>5084</v>
      </c>
      <c r="N45" s="122">
        <f t="shared" si="8"/>
        <v>113460</v>
      </c>
      <c r="O45" s="122">
        <f t="shared" si="10"/>
        <v>113460</v>
      </c>
      <c r="P45" s="49">
        <f t="shared" si="9"/>
        <v>56730</v>
      </c>
      <c r="Q45" s="108">
        <f t="shared" si="11"/>
        <v>56730</v>
      </c>
      <c r="R45" s="100">
        <f t="shared" si="12"/>
        <v>2232</v>
      </c>
    </row>
    <row r="46" spans="1:18" ht="10.5" customHeight="1" thickBot="1">
      <c r="A46" s="27" t="s">
        <v>74</v>
      </c>
      <c r="B46" s="40">
        <v>650000</v>
      </c>
      <c r="C46" s="41">
        <v>635000</v>
      </c>
      <c r="D46" s="30" t="s">
        <v>42</v>
      </c>
      <c r="E46" s="42">
        <v>665000</v>
      </c>
      <c r="F46" s="43">
        <f t="shared" si="4"/>
        <v>63765.000000000007</v>
      </c>
      <c r="G46" s="43">
        <f t="shared" si="5"/>
        <v>63765</v>
      </c>
      <c r="H46" s="43">
        <f t="shared" si="13"/>
        <v>31882</v>
      </c>
      <c r="I46" s="43">
        <f t="shared" si="14"/>
        <v>31883</v>
      </c>
      <c r="J46" s="43">
        <f t="shared" si="15"/>
        <v>10660</v>
      </c>
      <c r="K46" s="50">
        <f t="shared" si="7"/>
        <v>10660</v>
      </c>
      <c r="L46" s="50">
        <f t="shared" si="16"/>
        <v>5330</v>
      </c>
      <c r="M46" s="61">
        <f t="shared" si="17"/>
        <v>5330</v>
      </c>
      <c r="N46" s="123">
        <f t="shared" si="8"/>
        <v>118950</v>
      </c>
      <c r="O46" s="123">
        <f t="shared" si="10"/>
        <v>118950</v>
      </c>
      <c r="P46" s="113">
        <f t="shared" si="9"/>
        <v>59475</v>
      </c>
      <c r="Q46" s="114">
        <f t="shared" si="11"/>
        <v>59475</v>
      </c>
      <c r="R46" s="101">
        <f t="shared" si="12"/>
        <v>2340</v>
      </c>
    </row>
    <row r="47" spans="1:18" ht="10.5" customHeight="1" thickTop="1">
      <c r="A47" s="34">
        <v>36</v>
      </c>
      <c r="B47" s="35">
        <v>680000</v>
      </c>
      <c r="C47" s="44">
        <v>665000</v>
      </c>
      <c r="D47" s="37" t="s">
        <v>42</v>
      </c>
      <c r="E47" s="38">
        <v>695000</v>
      </c>
      <c r="F47" s="39">
        <f t="shared" si="4"/>
        <v>66708</v>
      </c>
      <c r="G47" s="39">
        <f t="shared" si="5"/>
        <v>66708</v>
      </c>
      <c r="H47" s="39">
        <f t="shared" si="13"/>
        <v>33354</v>
      </c>
      <c r="I47" s="39">
        <f t="shared" si="14"/>
        <v>33354</v>
      </c>
      <c r="J47" s="39">
        <f t="shared" si="15"/>
        <v>11152.000000000002</v>
      </c>
      <c r="K47" s="51">
        <f t="shared" si="7"/>
        <v>11152</v>
      </c>
      <c r="L47" s="51">
        <f t="shared" si="16"/>
        <v>5576</v>
      </c>
      <c r="M47" s="64">
        <f t="shared" si="17"/>
        <v>5576</v>
      </c>
      <c r="N47" s="52"/>
      <c r="O47" s="52"/>
      <c r="P47" s="52"/>
      <c r="Q47" s="55"/>
    </row>
    <row r="48" spans="1:18" ht="10.5" customHeight="1">
      <c r="A48" s="27">
        <v>37</v>
      </c>
      <c r="B48" s="40">
        <v>710000</v>
      </c>
      <c r="C48" s="41">
        <v>695000</v>
      </c>
      <c r="D48" s="30" t="s">
        <v>42</v>
      </c>
      <c r="E48" s="42">
        <v>730000</v>
      </c>
      <c r="F48" s="43">
        <f t="shared" si="4"/>
        <v>69651</v>
      </c>
      <c r="G48" s="43">
        <f t="shared" si="5"/>
        <v>69651</v>
      </c>
      <c r="H48" s="43">
        <f t="shared" si="13"/>
        <v>34825</v>
      </c>
      <c r="I48" s="43">
        <f t="shared" si="14"/>
        <v>34826</v>
      </c>
      <c r="J48" s="43">
        <f t="shared" si="15"/>
        <v>11644.000000000002</v>
      </c>
      <c r="K48" s="50">
        <f t="shared" si="7"/>
        <v>11644</v>
      </c>
      <c r="L48" s="50">
        <f t="shared" si="16"/>
        <v>5822</v>
      </c>
      <c r="M48" s="61">
        <f t="shared" si="17"/>
        <v>5822</v>
      </c>
      <c r="N48" s="54" t="s">
        <v>75</v>
      </c>
      <c r="O48" s="54"/>
    </row>
    <row r="49" spans="1:17" ht="10.5" customHeight="1">
      <c r="A49" s="34">
        <v>38</v>
      </c>
      <c r="B49" s="35">
        <v>750000</v>
      </c>
      <c r="C49" s="44">
        <v>730000</v>
      </c>
      <c r="D49" s="37" t="s">
        <v>42</v>
      </c>
      <c r="E49" s="38">
        <v>770000</v>
      </c>
      <c r="F49" s="39">
        <f t="shared" si="4"/>
        <v>73575</v>
      </c>
      <c r="G49" s="39">
        <f t="shared" si="5"/>
        <v>73575</v>
      </c>
      <c r="H49" s="39">
        <f t="shared" si="13"/>
        <v>36787</v>
      </c>
      <c r="I49" s="39">
        <f t="shared" si="14"/>
        <v>36788</v>
      </c>
      <c r="J49" s="39">
        <f t="shared" si="15"/>
        <v>12300.000000000002</v>
      </c>
      <c r="K49" s="51">
        <f t="shared" si="7"/>
        <v>12300</v>
      </c>
      <c r="L49" s="51">
        <f t="shared" si="16"/>
        <v>6150</v>
      </c>
      <c r="M49" s="64">
        <f t="shared" si="17"/>
        <v>6150</v>
      </c>
      <c r="N49" s="526" t="s">
        <v>76</v>
      </c>
      <c r="O49" s="526"/>
      <c r="P49" s="526"/>
      <c r="Q49" s="53"/>
    </row>
    <row r="50" spans="1:17" ht="10.5" customHeight="1">
      <c r="A50" s="27">
        <v>39</v>
      </c>
      <c r="B50" s="40">
        <v>790000</v>
      </c>
      <c r="C50" s="41">
        <v>770000</v>
      </c>
      <c r="D50" s="30" t="s">
        <v>42</v>
      </c>
      <c r="E50" s="42">
        <v>810000</v>
      </c>
      <c r="F50" s="43">
        <f t="shared" si="4"/>
        <v>77499</v>
      </c>
      <c r="G50" s="43">
        <f t="shared" si="5"/>
        <v>77499</v>
      </c>
      <c r="H50" s="43">
        <f t="shared" si="13"/>
        <v>38749</v>
      </c>
      <c r="I50" s="43">
        <f t="shared" si="14"/>
        <v>38750</v>
      </c>
      <c r="J50" s="43">
        <f t="shared" si="15"/>
        <v>12956.000000000002</v>
      </c>
      <c r="K50" s="50">
        <f t="shared" si="7"/>
        <v>12956</v>
      </c>
      <c r="L50" s="50">
        <f t="shared" si="16"/>
        <v>6478</v>
      </c>
      <c r="M50" s="61">
        <f t="shared" si="17"/>
        <v>6478</v>
      </c>
      <c r="N50" s="54" t="s">
        <v>77</v>
      </c>
      <c r="O50" s="54"/>
      <c r="P50" s="54"/>
      <c r="Q50" s="54"/>
    </row>
    <row r="51" spans="1:17" ht="10.5" customHeight="1">
      <c r="A51" s="34">
        <v>40</v>
      </c>
      <c r="B51" s="35">
        <v>830000</v>
      </c>
      <c r="C51" s="44">
        <v>810000</v>
      </c>
      <c r="D51" s="37" t="s">
        <v>42</v>
      </c>
      <c r="E51" s="38">
        <v>855000</v>
      </c>
      <c r="F51" s="39">
        <f t="shared" si="4"/>
        <v>81423</v>
      </c>
      <c r="G51" s="39">
        <f t="shared" si="5"/>
        <v>81423</v>
      </c>
      <c r="H51" s="39">
        <f t="shared" si="13"/>
        <v>40711</v>
      </c>
      <c r="I51" s="39">
        <f t="shared" si="14"/>
        <v>40712</v>
      </c>
      <c r="J51" s="39">
        <f t="shared" si="15"/>
        <v>13612.000000000002</v>
      </c>
      <c r="K51" s="51">
        <f t="shared" si="7"/>
        <v>13612</v>
      </c>
      <c r="L51" s="51">
        <f t="shared" si="16"/>
        <v>6806</v>
      </c>
      <c r="M51" s="64">
        <f t="shared" si="17"/>
        <v>6806</v>
      </c>
      <c r="N51" s="54" t="s">
        <v>78</v>
      </c>
      <c r="O51" s="54"/>
      <c r="P51" s="54"/>
      <c r="Q51" s="54"/>
    </row>
    <row r="52" spans="1:17" ht="10.5" customHeight="1">
      <c r="A52" s="27">
        <v>41</v>
      </c>
      <c r="B52" s="40">
        <v>880000</v>
      </c>
      <c r="C52" s="41">
        <v>855000</v>
      </c>
      <c r="D52" s="30" t="s">
        <v>42</v>
      </c>
      <c r="E52" s="42">
        <v>905000</v>
      </c>
      <c r="F52" s="43">
        <f t="shared" si="4"/>
        <v>86328</v>
      </c>
      <c r="G52" s="43">
        <f t="shared" si="5"/>
        <v>86328</v>
      </c>
      <c r="H52" s="43">
        <f t="shared" si="13"/>
        <v>43164</v>
      </c>
      <c r="I52" s="43">
        <f t="shared" si="14"/>
        <v>43164</v>
      </c>
      <c r="J52" s="43">
        <f t="shared" si="15"/>
        <v>14432.000000000002</v>
      </c>
      <c r="K52" s="50">
        <f t="shared" si="7"/>
        <v>14432</v>
      </c>
      <c r="L52" s="50">
        <f t="shared" si="16"/>
        <v>7216</v>
      </c>
      <c r="M52" s="61">
        <f t="shared" si="17"/>
        <v>7216</v>
      </c>
      <c r="N52" s="54" t="s">
        <v>79</v>
      </c>
      <c r="O52" s="54"/>
      <c r="P52" s="54"/>
      <c r="Q52" s="54"/>
    </row>
    <row r="53" spans="1:17" ht="10.5" customHeight="1">
      <c r="A53" s="34">
        <v>42</v>
      </c>
      <c r="B53" s="35">
        <v>930000</v>
      </c>
      <c r="C53" s="44">
        <v>905000</v>
      </c>
      <c r="D53" s="37" t="s">
        <v>42</v>
      </c>
      <c r="E53" s="38">
        <v>955000</v>
      </c>
      <c r="F53" s="39">
        <f t="shared" si="4"/>
        <v>91233</v>
      </c>
      <c r="G53" s="39">
        <f t="shared" si="5"/>
        <v>91233</v>
      </c>
      <c r="H53" s="39">
        <f t="shared" si="13"/>
        <v>45616</v>
      </c>
      <c r="I53" s="39">
        <f t="shared" si="14"/>
        <v>45617</v>
      </c>
      <c r="J53" s="39">
        <f t="shared" si="15"/>
        <v>15252.000000000002</v>
      </c>
      <c r="K53" s="51">
        <f t="shared" si="7"/>
        <v>15252</v>
      </c>
      <c r="L53" s="51">
        <f t="shared" si="16"/>
        <v>7626</v>
      </c>
      <c r="M53" s="64">
        <f t="shared" si="17"/>
        <v>7626</v>
      </c>
      <c r="N53" s="54"/>
      <c r="O53" s="54"/>
      <c r="P53" s="54"/>
      <c r="Q53" s="54"/>
    </row>
    <row r="54" spans="1:17" ht="10.5" customHeight="1">
      <c r="A54" s="27">
        <v>43</v>
      </c>
      <c r="B54" s="40">
        <v>980000</v>
      </c>
      <c r="C54" s="41">
        <v>955000</v>
      </c>
      <c r="D54" s="30" t="s">
        <v>42</v>
      </c>
      <c r="E54" s="42">
        <v>1005000</v>
      </c>
      <c r="F54" s="43">
        <f t="shared" si="4"/>
        <v>96138</v>
      </c>
      <c r="G54" s="43">
        <f t="shared" si="5"/>
        <v>96138</v>
      </c>
      <c r="H54" s="43">
        <f t="shared" si="13"/>
        <v>48069</v>
      </c>
      <c r="I54" s="43">
        <f t="shared" si="14"/>
        <v>48069</v>
      </c>
      <c r="J54" s="43">
        <f t="shared" si="15"/>
        <v>16072.000000000002</v>
      </c>
      <c r="K54" s="50">
        <f t="shared" si="7"/>
        <v>16072</v>
      </c>
      <c r="L54" s="50">
        <f t="shared" si="16"/>
        <v>8036</v>
      </c>
      <c r="M54" s="61">
        <f t="shared" si="17"/>
        <v>8036</v>
      </c>
      <c r="N54" s="54" t="s">
        <v>80</v>
      </c>
      <c r="O54" s="54"/>
      <c r="P54" s="54"/>
      <c r="Q54" s="54"/>
    </row>
    <row r="55" spans="1:17" ht="10.5" customHeight="1">
      <c r="A55" s="34">
        <v>44</v>
      </c>
      <c r="B55" s="35">
        <v>1030000</v>
      </c>
      <c r="C55" s="44">
        <v>1005000</v>
      </c>
      <c r="D55" s="37" t="s">
        <v>42</v>
      </c>
      <c r="E55" s="38">
        <v>1055000</v>
      </c>
      <c r="F55" s="39">
        <f t="shared" si="4"/>
        <v>101043</v>
      </c>
      <c r="G55" s="39">
        <f t="shared" si="5"/>
        <v>101043</v>
      </c>
      <c r="H55" s="39">
        <f t="shared" si="13"/>
        <v>50521</v>
      </c>
      <c r="I55" s="39">
        <f t="shared" si="14"/>
        <v>50522</v>
      </c>
      <c r="J55" s="39">
        <f t="shared" si="15"/>
        <v>16892</v>
      </c>
      <c r="K55" s="51">
        <f t="shared" si="7"/>
        <v>16892</v>
      </c>
      <c r="L55" s="51">
        <f t="shared" si="16"/>
        <v>8446</v>
      </c>
      <c r="M55" s="64">
        <f t="shared" si="17"/>
        <v>8446</v>
      </c>
      <c r="N55" s="54" t="s">
        <v>81</v>
      </c>
      <c r="O55" s="54"/>
      <c r="P55" s="54"/>
      <c r="Q55" s="54"/>
    </row>
    <row r="56" spans="1:17" ht="10.5" customHeight="1">
      <c r="A56" s="27">
        <v>45</v>
      </c>
      <c r="B56" s="40">
        <v>1090000</v>
      </c>
      <c r="C56" s="41">
        <v>1055000</v>
      </c>
      <c r="D56" s="30" t="s">
        <v>42</v>
      </c>
      <c r="E56" s="42">
        <v>1115000</v>
      </c>
      <c r="F56" s="43">
        <f t="shared" si="4"/>
        <v>106929</v>
      </c>
      <c r="G56" s="43">
        <f t="shared" si="5"/>
        <v>106929</v>
      </c>
      <c r="H56" s="43">
        <f t="shared" si="13"/>
        <v>53464</v>
      </c>
      <c r="I56" s="43">
        <f t="shared" si="14"/>
        <v>53465</v>
      </c>
      <c r="J56" s="43">
        <f t="shared" si="15"/>
        <v>17876</v>
      </c>
      <c r="K56" s="50">
        <f t="shared" si="7"/>
        <v>17876</v>
      </c>
      <c r="L56" s="50">
        <f t="shared" si="16"/>
        <v>8938</v>
      </c>
      <c r="M56" s="61">
        <f t="shared" si="17"/>
        <v>8938</v>
      </c>
      <c r="N56" s="54" t="s">
        <v>82</v>
      </c>
      <c r="O56" s="54"/>
      <c r="P56" s="54"/>
      <c r="Q56" s="54"/>
    </row>
    <row r="57" spans="1:17" ht="10.5" customHeight="1">
      <c r="A57" s="34">
        <v>46</v>
      </c>
      <c r="B57" s="35">
        <v>1150000</v>
      </c>
      <c r="C57" s="44">
        <v>1115000</v>
      </c>
      <c r="D57" s="37" t="s">
        <v>42</v>
      </c>
      <c r="E57" s="38">
        <v>1175000</v>
      </c>
      <c r="F57" s="39">
        <f t="shared" si="4"/>
        <v>112815.00000000001</v>
      </c>
      <c r="G57" s="39">
        <f t="shared" si="5"/>
        <v>112815</v>
      </c>
      <c r="H57" s="39">
        <f t="shared" si="13"/>
        <v>56407</v>
      </c>
      <c r="I57" s="39">
        <f t="shared" si="14"/>
        <v>56408</v>
      </c>
      <c r="J57" s="39">
        <f t="shared" si="15"/>
        <v>18860</v>
      </c>
      <c r="K57" s="51">
        <f t="shared" si="7"/>
        <v>18860</v>
      </c>
      <c r="L57" s="51">
        <f t="shared" si="16"/>
        <v>9430</v>
      </c>
      <c r="M57" s="64">
        <f t="shared" si="17"/>
        <v>9430</v>
      </c>
      <c r="N57" s="54" t="s">
        <v>83</v>
      </c>
      <c r="O57" s="54"/>
      <c r="P57" s="55"/>
      <c r="Q57" s="55"/>
    </row>
    <row r="58" spans="1:17" ht="10.5" customHeight="1">
      <c r="A58" s="56">
        <v>47</v>
      </c>
      <c r="B58" s="57">
        <v>1210000</v>
      </c>
      <c r="C58" s="58">
        <v>1175000</v>
      </c>
      <c r="D58" s="54" t="s">
        <v>42</v>
      </c>
      <c r="E58" s="59">
        <v>1235000</v>
      </c>
      <c r="F58" s="60">
        <f t="shared" si="4"/>
        <v>118701.00000000001</v>
      </c>
      <c r="G58" s="60">
        <f t="shared" si="5"/>
        <v>118701</v>
      </c>
      <c r="H58" s="60">
        <f t="shared" si="13"/>
        <v>59350</v>
      </c>
      <c r="I58" s="60">
        <f t="shared" si="14"/>
        <v>59351</v>
      </c>
      <c r="J58" s="60">
        <f t="shared" si="15"/>
        <v>19844</v>
      </c>
      <c r="K58" s="115">
        <f t="shared" si="7"/>
        <v>19844</v>
      </c>
      <c r="L58" s="50">
        <f t="shared" si="16"/>
        <v>9922</v>
      </c>
      <c r="M58" s="61">
        <f t="shared" si="17"/>
        <v>9922</v>
      </c>
      <c r="N58" s="54" t="s">
        <v>84</v>
      </c>
      <c r="O58" s="54"/>
      <c r="P58" s="55"/>
      <c r="Q58" s="55"/>
    </row>
    <row r="59" spans="1:17" ht="10.5" customHeight="1">
      <c r="A59" s="62">
        <v>48</v>
      </c>
      <c r="B59" s="35">
        <v>1270000</v>
      </c>
      <c r="C59" s="44">
        <v>1235000</v>
      </c>
      <c r="D59" s="63" t="s">
        <v>42</v>
      </c>
      <c r="E59" s="38">
        <v>1295000</v>
      </c>
      <c r="F59" s="39">
        <f t="shared" si="4"/>
        <v>124587.00000000001</v>
      </c>
      <c r="G59" s="39">
        <f t="shared" si="5"/>
        <v>124587</v>
      </c>
      <c r="H59" s="39">
        <f t="shared" si="13"/>
        <v>62293</v>
      </c>
      <c r="I59" s="39">
        <f t="shared" si="14"/>
        <v>62294</v>
      </c>
      <c r="J59" s="39">
        <f t="shared" si="15"/>
        <v>20828</v>
      </c>
      <c r="K59" s="51">
        <f t="shared" si="7"/>
        <v>20828</v>
      </c>
      <c r="L59" s="51">
        <f t="shared" si="16"/>
        <v>10414</v>
      </c>
      <c r="M59" s="64">
        <f t="shared" si="17"/>
        <v>10414</v>
      </c>
      <c r="N59" s="65"/>
      <c r="O59" s="65"/>
      <c r="P59" s="65"/>
      <c r="Q59" s="65"/>
    </row>
    <row r="60" spans="1:17" ht="10.5" customHeight="1">
      <c r="A60" s="27">
        <v>49</v>
      </c>
      <c r="B60" s="40">
        <v>1330000</v>
      </c>
      <c r="C60" s="41">
        <v>1295000</v>
      </c>
      <c r="D60" s="30" t="s">
        <v>42</v>
      </c>
      <c r="E60" s="42">
        <v>1355000</v>
      </c>
      <c r="F60" s="43">
        <f t="shared" si="4"/>
        <v>130473.00000000001</v>
      </c>
      <c r="G60" s="43">
        <f t="shared" si="5"/>
        <v>130473</v>
      </c>
      <c r="H60" s="43">
        <f t="shared" si="13"/>
        <v>65236</v>
      </c>
      <c r="I60" s="43">
        <f t="shared" si="14"/>
        <v>65237</v>
      </c>
      <c r="J60" s="43">
        <f t="shared" si="15"/>
        <v>21812.000000000004</v>
      </c>
      <c r="K60" s="50">
        <f t="shared" si="7"/>
        <v>21812</v>
      </c>
      <c r="L60" s="50">
        <f t="shared" si="16"/>
        <v>10906</v>
      </c>
      <c r="M60" s="61">
        <f t="shared" si="17"/>
        <v>10906</v>
      </c>
      <c r="N60" s="65"/>
      <c r="O60" s="65"/>
      <c r="P60" s="65"/>
      <c r="Q60" s="65"/>
    </row>
    <row r="61" spans="1:17" ht="10.5" customHeight="1" thickBot="1">
      <c r="A61" s="66">
        <v>50</v>
      </c>
      <c r="B61" s="67">
        <v>1390000</v>
      </c>
      <c r="C61" s="68">
        <v>1355000</v>
      </c>
      <c r="D61" s="69" t="s">
        <v>42</v>
      </c>
      <c r="E61" s="70"/>
      <c r="F61" s="71">
        <f t="shared" si="4"/>
        <v>136359</v>
      </c>
      <c r="G61" s="71">
        <f t="shared" si="5"/>
        <v>136359</v>
      </c>
      <c r="H61" s="71">
        <f t="shared" si="13"/>
        <v>68179</v>
      </c>
      <c r="I61" s="71">
        <f t="shared" si="14"/>
        <v>68180</v>
      </c>
      <c r="J61" s="71">
        <f t="shared" si="15"/>
        <v>22796.000000000004</v>
      </c>
      <c r="K61" s="116">
        <f t="shared" si="7"/>
        <v>22796</v>
      </c>
      <c r="L61" s="116">
        <f t="shared" si="16"/>
        <v>11398</v>
      </c>
      <c r="M61" s="64">
        <f t="shared" si="17"/>
        <v>11398</v>
      </c>
      <c r="N61" s="65"/>
      <c r="O61" s="65"/>
      <c r="P61" s="65"/>
      <c r="Q61" s="65"/>
    </row>
    <row r="62" spans="1:17" ht="7.5" customHeight="1" thickTop="1">
      <c r="A62" s="10"/>
      <c r="B62" s="55"/>
      <c r="C62" s="55"/>
      <c r="D62" s="55"/>
      <c r="E62" s="55"/>
      <c r="F62" s="55"/>
      <c r="G62" s="55"/>
      <c r="H62" s="55"/>
      <c r="I62" s="55"/>
      <c r="J62" s="55"/>
      <c r="K62" s="55"/>
      <c r="L62" s="55"/>
      <c r="M62" s="55"/>
      <c r="N62" s="55"/>
      <c r="O62" s="55"/>
      <c r="P62" s="55"/>
      <c r="Q62" s="55"/>
    </row>
    <row r="63" spans="1:17" s="73" customFormat="1" ht="12" customHeight="1">
      <c r="A63" s="524" t="s">
        <v>383</v>
      </c>
      <c r="B63" s="524"/>
      <c r="C63" s="524"/>
      <c r="D63" s="524"/>
      <c r="E63" s="524"/>
      <c r="F63" s="524"/>
      <c r="G63" s="524"/>
      <c r="H63" s="524"/>
      <c r="I63" s="524"/>
      <c r="J63" s="524"/>
      <c r="K63" s="524"/>
      <c r="L63" s="524"/>
      <c r="M63" s="524"/>
      <c r="N63" s="524"/>
      <c r="O63" s="524"/>
      <c r="P63" s="524"/>
      <c r="Q63" s="72"/>
    </row>
    <row r="64" spans="1:17" ht="12" customHeight="1">
      <c r="A64" s="524" t="s">
        <v>85</v>
      </c>
      <c r="B64" s="524"/>
      <c r="C64" s="524"/>
      <c r="D64" s="524"/>
      <c r="E64" s="524"/>
      <c r="F64" s="524"/>
      <c r="G64" s="524"/>
      <c r="H64" s="524"/>
      <c r="I64" s="524"/>
      <c r="J64" s="524"/>
      <c r="K64" s="524"/>
      <c r="L64" s="524"/>
      <c r="M64" s="524"/>
      <c r="N64" s="524"/>
      <c r="O64" s="524"/>
      <c r="P64" s="524"/>
      <c r="Q64" s="72"/>
    </row>
    <row r="65" spans="1:17" ht="12" customHeight="1">
      <c r="A65" s="524" t="s">
        <v>86</v>
      </c>
      <c r="B65" s="524"/>
      <c r="C65" s="524"/>
      <c r="D65" s="524"/>
      <c r="E65" s="524"/>
      <c r="F65" s="524"/>
      <c r="G65" s="524"/>
      <c r="H65" s="524"/>
      <c r="I65" s="524"/>
      <c r="J65" s="524"/>
      <c r="K65" s="524"/>
      <c r="L65" s="524"/>
      <c r="M65" s="524"/>
      <c r="N65" s="524"/>
      <c r="O65" s="524"/>
      <c r="P65" s="524"/>
      <c r="Q65" s="72"/>
    </row>
    <row r="66" spans="1:17" ht="12" customHeight="1">
      <c r="A66" s="524" t="s">
        <v>87</v>
      </c>
      <c r="B66" s="524"/>
      <c r="C66" s="524"/>
      <c r="D66" s="524"/>
      <c r="E66" s="524"/>
      <c r="F66" s="524"/>
      <c r="G66" s="524"/>
      <c r="H66" s="524"/>
      <c r="I66" s="524"/>
      <c r="J66" s="524"/>
      <c r="K66" s="524"/>
      <c r="L66" s="524"/>
      <c r="M66" s="524"/>
      <c r="N66" s="524"/>
      <c r="O66" s="524"/>
      <c r="P66" s="524"/>
      <c r="Q66" s="72"/>
    </row>
    <row r="67" spans="1:17" ht="12" customHeight="1">
      <c r="A67" s="524" t="s">
        <v>88</v>
      </c>
      <c r="B67" s="524"/>
      <c r="C67" s="524"/>
      <c r="D67" s="524"/>
      <c r="E67" s="524"/>
      <c r="F67" s="524"/>
      <c r="G67" s="524"/>
      <c r="H67" s="524"/>
      <c r="I67" s="524"/>
      <c r="J67" s="524"/>
      <c r="K67" s="524"/>
      <c r="L67" s="524"/>
      <c r="M67" s="524"/>
      <c r="N67" s="524"/>
      <c r="O67" s="524"/>
      <c r="P67" s="524"/>
      <c r="Q67" s="72"/>
    </row>
    <row r="68" spans="1:17" ht="7.5" customHeight="1">
      <c r="A68" s="74"/>
      <c r="B68" s="75"/>
      <c r="C68" s="75"/>
      <c r="D68" s="75"/>
      <c r="E68" s="75"/>
      <c r="F68" s="75"/>
      <c r="G68" s="75"/>
      <c r="H68" s="75"/>
      <c r="I68" s="75"/>
      <c r="J68" s="75"/>
      <c r="K68" s="75"/>
      <c r="L68" s="75"/>
      <c r="M68" s="75"/>
      <c r="N68" s="75"/>
      <c r="O68" s="75"/>
      <c r="P68" s="75"/>
      <c r="Q68" s="109"/>
    </row>
    <row r="69" spans="1:17" ht="3" customHeight="1">
      <c r="A69" s="10"/>
      <c r="B69" s="12"/>
      <c r="C69" s="12"/>
      <c r="D69" s="12"/>
      <c r="E69" s="12"/>
      <c r="F69" s="12"/>
      <c r="G69" s="12"/>
      <c r="H69" s="12"/>
      <c r="I69" s="12"/>
      <c r="J69" s="12"/>
      <c r="K69" s="12"/>
      <c r="L69" s="12"/>
      <c r="M69" s="12"/>
      <c r="N69" s="12"/>
      <c r="O69" s="12"/>
      <c r="P69" s="12"/>
      <c r="Q69" s="12"/>
    </row>
    <row r="70" spans="1:17" ht="10.5" customHeight="1">
      <c r="A70" s="523" t="s">
        <v>89</v>
      </c>
      <c r="B70" s="524"/>
      <c r="C70" s="524"/>
      <c r="D70" s="524"/>
      <c r="E70" s="524"/>
      <c r="F70" s="524"/>
      <c r="G70" s="524"/>
      <c r="H70" s="524"/>
      <c r="I70" s="524"/>
      <c r="J70" s="524"/>
      <c r="K70" s="524"/>
      <c r="L70" s="524"/>
      <c r="M70" s="524"/>
      <c r="N70" s="524"/>
      <c r="O70" s="524"/>
      <c r="P70" s="525"/>
      <c r="Q70" s="110"/>
    </row>
    <row r="71" spans="1:17" ht="10.5" customHeight="1">
      <c r="A71" s="76" t="s">
        <v>90</v>
      </c>
      <c r="B71" s="11"/>
      <c r="C71" s="11"/>
      <c r="D71" s="11"/>
      <c r="E71" s="11"/>
      <c r="F71" s="11"/>
      <c r="G71" s="11"/>
      <c r="H71" s="11"/>
      <c r="I71" s="11"/>
      <c r="J71" s="11"/>
      <c r="K71" s="11"/>
      <c r="L71" s="11"/>
      <c r="M71" s="11"/>
      <c r="N71" s="11"/>
      <c r="O71" s="11"/>
      <c r="P71" s="77"/>
      <c r="Q71" s="111"/>
    </row>
    <row r="72" spans="1:17" ht="10.5" customHeight="1">
      <c r="A72" s="76" t="s">
        <v>91</v>
      </c>
      <c r="B72" s="11"/>
      <c r="C72" s="11"/>
      <c r="D72" s="11"/>
      <c r="E72" s="11"/>
      <c r="F72" s="11"/>
      <c r="G72" s="11"/>
      <c r="H72" s="11"/>
      <c r="I72" s="11"/>
      <c r="J72" s="11"/>
      <c r="K72" s="11"/>
      <c r="L72" s="11"/>
      <c r="M72" s="11"/>
      <c r="N72" s="11"/>
      <c r="O72" s="11"/>
      <c r="P72" s="77"/>
      <c r="Q72" s="111"/>
    </row>
    <row r="73" spans="1:17" ht="10.5" customHeight="1">
      <c r="A73" s="76" t="s">
        <v>92</v>
      </c>
      <c r="B73" s="11"/>
      <c r="C73" s="11"/>
      <c r="D73" s="11"/>
      <c r="E73" s="11"/>
      <c r="F73" s="11"/>
      <c r="G73" s="11"/>
      <c r="H73" s="11"/>
      <c r="I73" s="11"/>
      <c r="J73" s="11"/>
      <c r="K73" s="11"/>
      <c r="L73" s="11"/>
      <c r="M73" s="11"/>
      <c r="N73" s="11"/>
      <c r="O73" s="11"/>
      <c r="P73" s="77"/>
      <c r="Q73" s="111"/>
    </row>
    <row r="74" spans="1:17" ht="3.75" customHeight="1">
      <c r="A74" s="78"/>
      <c r="B74" s="11"/>
      <c r="C74" s="11"/>
      <c r="D74" s="11"/>
      <c r="E74" s="11"/>
      <c r="F74" s="11"/>
      <c r="G74" s="11"/>
      <c r="H74" s="11"/>
      <c r="I74" s="11"/>
      <c r="J74" s="11"/>
      <c r="K74" s="11"/>
      <c r="L74" s="11"/>
      <c r="M74" s="11"/>
      <c r="N74" s="11"/>
      <c r="O74" s="11"/>
      <c r="P74" s="77"/>
      <c r="Q74" s="111"/>
    </row>
    <row r="75" spans="1:17" ht="10.5" customHeight="1">
      <c r="A75" s="79" t="s">
        <v>93</v>
      </c>
      <c r="B75" s="11"/>
      <c r="C75" s="11"/>
      <c r="D75" s="11"/>
      <c r="E75" s="11"/>
      <c r="F75" s="11"/>
      <c r="G75" s="11"/>
      <c r="H75" s="11"/>
      <c r="I75" s="11"/>
      <c r="J75" s="11"/>
      <c r="K75" s="11"/>
      <c r="L75" s="11"/>
      <c r="M75" s="11"/>
      <c r="N75" s="11"/>
      <c r="O75" s="11"/>
      <c r="P75" s="77"/>
      <c r="Q75" s="111"/>
    </row>
    <row r="76" spans="1:17" ht="10.5" customHeight="1">
      <c r="A76" s="76" t="s">
        <v>94</v>
      </c>
      <c r="B76" s="11"/>
      <c r="C76" s="11"/>
      <c r="D76" s="11"/>
      <c r="E76" s="11"/>
      <c r="F76" s="11"/>
      <c r="G76" s="11"/>
      <c r="H76" s="11"/>
      <c r="I76" s="11"/>
      <c r="J76" s="11"/>
      <c r="K76" s="11"/>
      <c r="L76" s="11"/>
      <c r="M76" s="11"/>
      <c r="N76" s="11"/>
      <c r="O76" s="11"/>
      <c r="P76" s="77"/>
      <c r="Q76" s="111"/>
    </row>
    <row r="77" spans="1:17" ht="3.75" customHeight="1">
      <c r="A77" s="79"/>
      <c r="B77" s="11"/>
      <c r="C77" s="11"/>
      <c r="D77" s="11"/>
      <c r="E77" s="11"/>
      <c r="F77" s="11"/>
      <c r="G77" s="11"/>
      <c r="H77" s="11"/>
      <c r="I77" s="11"/>
      <c r="J77" s="11"/>
      <c r="K77" s="11"/>
      <c r="L77" s="11"/>
      <c r="M77" s="11"/>
      <c r="N77" s="11"/>
      <c r="O77" s="11"/>
      <c r="P77" s="77"/>
      <c r="Q77" s="111"/>
    </row>
    <row r="78" spans="1:17" ht="10.5" customHeight="1">
      <c r="A78" s="79" t="s">
        <v>95</v>
      </c>
      <c r="B78" s="11"/>
      <c r="C78" s="11"/>
      <c r="D78" s="11"/>
      <c r="E78" s="11"/>
      <c r="F78" s="11"/>
      <c r="G78" s="11"/>
      <c r="H78" s="11"/>
      <c r="I78" s="11"/>
      <c r="J78" s="11"/>
      <c r="K78" s="11"/>
      <c r="L78" s="11"/>
      <c r="M78" s="11"/>
      <c r="N78" s="11"/>
      <c r="O78" s="11"/>
      <c r="P78" s="77"/>
      <c r="Q78" s="111"/>
    </row>
    <row r="79" spans="1:17" ht="10.5" customHeight="1">
      <c r="A79" s="76" t="s">
        <v>96</v>
      </c>
      <c r="B79" s="11"/>
      <c r="C79" s="11"/>
      <c r="D79" s="11"/>
      <c r="E79" s="11"/>
      <c r="F79" s="11"/>
      <c r="G79" s="11"/>
      <c r="H79" s="11"/>
      <c r="I79" s="11"/>
      <c r="J79" s="11"/>
      <c r="K79" s="11"/>
      <c r="L79" s="11"/>
      <c r="M79" s="11"/>
      <c r="N79" s="11"/>
      <c r="O79" s="11"/>
      <c r="P79" s="77"/>
      <c r="Q79" s="111"/>
    </row>
    <row r="80" spans="1:17" ht="10.5" customHeight="1">
      <c r="A80" s="76" t="s">
        <v>97</v>
      </c>
      <c r="B80" s="11"/>
      <c r="C80" s="11"/>
      <c r="D80" s="11"/>
      <c r="E80" s="11"/>
      <c r="F80" s="11"/>
      <c r="G80" s="11"/>
      <c r="H80" s="11"/>
      <c r="I80" s="11"/>
      <c r="J80" s="11"/>
      <c r="K80" s="11"/>
      <c r="L80" s="11"/>
      <c r="M80" s="11"/>
      <c r="N80" s="11"/>
      <c r="O80" s="11"/>
      <c r="P80" s="77"/>
      <c r="Q80" s="111"/>
    </row>
    <row r="81" spans="1:17" ht="10.5" customHeight="1">
      <c r="A81" s="80" t="s">
        <v>98</v>
      </c>
      <c r="B81" s="81"/>
      <c r="C81" s="81"/>
      <c r="D81" s="81"/>
      <c r="E81" s="81"/>
      <c r="F81" s="81"/>
      <c r="G81" s="81"/>
      <c r="H81" s="81"/>
      <c r="I81" s="81"/>
      <c r="J81" s="81"/>
      <c r="K81" s="81"/>
      <c r="L81" s="81"/>
      <c r="M81" s="81"/>
      <c r="N81" s="81"/>
      <c r="O81" s="81"/>
      <c r="P81" s="82"/>
      <c r="Q81" s="112"/>
    </row>
    <row r="82" spans="1:17" ht="3.75" customHeight="1">
      <c r="A82" s="80"/>
      <c r="B82" s="81"/>
      <c r="C82" s="81"/>
      <c r="D82" s="81"/>
      <c r="E82" s="81"/>
      <c r="F82" s="81"/>
      <c r="G82" s="81"/>
      <c r="H82" s="81"/>
      <c r="I82" s="81"/>
      <c r="J82" s="81"/>
      <c r="K82" s="81"/>
      <c r="L82" s="81"/>
      <c r="M82" s="81"/>
      <c r="N82" s="81"/>
      <c r="O82" s="81"/>
      <c r="P82" s="82"/>
      <c r="Q82" s="112"/>
    </row>
    <row r="83" spans="1:17" ht="10.5" customHeight="1">
      <c r="A83" s="83" t="s">
        <v>99</v>
      </c>
      <c r="B83" s="81"/>
      <c r="C83" s="81"/>
      <c r="D83" s="81"/>
      <c r="E83" s="81"/>
      <c r="F83" s="81"/>
      <c r="G83" s="81"/>
      <c r="H83" s="81"/>
      <c r="I83" s="81"/>
      <c r="J83" s="81"/>
      <c r="K83" s="81"/>
      <c r="L83" s="81"/>
      <c r="M83" s="81"/>
      <c r="N83" s="81"/>
      <c r="O83" s="81"/>
      <c r="P83" s="82"/>
      <c r="Q83" s="112"/>
    </row>
    <row r="84" spans="1:17" ht="10.5" customHeight="1">
      <c r="A84" s="80" t="s">
        <v>100</v>
      </c>
      <c r="B84" s="81"/>
      <c r="C84" s="81"/>
      <c r="D84" s="81"/>
      <c r="E84" s="81"/>
      <c r="F84" s="81"/>
      <c r="G84" s="81"/>
      <c r="H84" s="81"/>
      <c r="I84" s="81"/>
      <c r="J84" s="81"/>
      <c r="K84" s="81"/>
      <c r="L84" s="81"/>
      <c r="M84" s="81"/>
      <c r="N84" s="81"/>
      <c r="O84" s="81"/>
      <c r="P84" s="82"/>
      <c r="Q84" s="112"/>
    </row>
    <row r="85" spans="1:17" ht="10.5" customHeight="1">
      <c r="A85" s="80" t="s">
        <v>101</v>
      </c>
      <c r="B85" s="81"/>
      <c r="C85" s="81"/>
      <c r="D85" s="81"/>
      <c r="E85" s="81"/>
      <c r="F85" s="81"/>
      <c r="G85" s="81"/>
      <c r="H85" s="81"/>
      <c r="I85" s="81"/>
      <c r="J85" s="81"/>
      <c r="K85" s="81"/>
      <c r="L85" s="81"/>
      <c r="M85" s="81"/>
      <c r="N85" s="81"/>
      <c r="O85" s="81"/>
      <c r="P85" s="82"/>
      <c r="Q85" s="112"/>
    </row>
    <row r="86" spans="1:17" ht="3.75" customHeight="1">
      <c r="A86" s="84"/>
      <c r="B86" s="75"/>
      <c r="C86" s="75"/>
      <c r="D86" s="75"/>
      <c r="E86" s="75"/>
      <c r="F86" s="75"/>
      <c r="G86" s="75"/>
      <c r="H86" s="75"/>
      <c r="I86" s="75"/>
      <c r="J86" s="75"/>
      <c r="K86" s="75"/>
      <c r="L86" s="75"/>
      <c r="M86" s="75"/>
      <c r="N86" s="75"/>
      <c r="O86" s="75"/>
      <c r="P86" s="85"/>
      <c r="Q86" s="109"/>
    </row>
  </sheetData>
  <mergeCells count="18">
    <mergeCell ref="N8:Q8"/>
    <mergeCell ref="N9:Q9"/>
    <mergeCell ref="N7:Q7"/>
    <mergeCell ref="A66:P66"/>
    <mergeCell ref="A67:P67"/>
    <mergeCell ref="A7:B8"/>
    <mergeCell ref="C7:E10"/>
    <mergeCell ref="A9:A10"/>
    <mergeCell ref="B9:B10"/>
    <mergeCell ref="F8:I8"/>
    <mergeCell ref="F9:I9"/>
    <mergeCell ref="J8:M8"/>
    <mergeCell ref="J9:M9"/>
    <mergeCell ref="A70:P70"/>
    <mergeCell ref="N49:P49"/>
    <mergeCell ref="A63:P63"/>
    <mergeCell ref="A64:P64"/>
    <mergeCell ref="A65:P65"/>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社員情報</vt:lpstr>
      <vt:lpstr>給与計算</vt:lpstr>
      <vt:lpstr>賞与計算</vt:lpstr>
      <vt:lpstr>給与明細書</vt:lpstr>
      <vt:lpstr>賞与明細書 </vt:lpstr>
      <vt:lpstr>住民税</vt:lpstr>
      <vt:lpstr>給与項目マスタ</vt:lpstr>
      <vt:lpstr>時間外計算マスタ</vt:lpstr>
      <vt:lpstr>社会保険マスタ</vt:lpstr>
      <vt:lpstr>労働保険マスタ</vt:lpstr>
      <vt:lpstr>源泉徴収表</vt:lpstr>
      <vt:lpstr>賞与源泉徴収表</vt:lpstr>
      <vt:lpstr>賞与源泉計算</vt:lpstr>
      <vt:lpstr>社員情報リスト</vt:lpstr>
      <vt:lpstr>給与計算!Print_Area</vt:lpstr>
      <vt:lpstr>給与項目マスタ!Print_Area</vt:lpstr>
      <vt:lpstr>給与明細書!Print_Area</vt:lpstr>
      <vt:lpstr>社員情報!Print_Area</vt:lpstr>
      <vt:lpstr>住民税!Print_Area</vt:lpstr>
      <vt:lpstr>賞与計算!Print_Area</vt:lpstr>
      <vt:lpstr>'賞与明細書 '!Print_Area</vt:lpstr>
      <vt:lpstr>給与計算!Print_Titles</vt:lpstr>
      <vt:lpstr>社員情報!Print_Titles</vt:lpstr>
      <vt:lpstr>賞与計算!Print_Titles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北光太郎</dc:creator>
  <cp:lastModifiedBy>北 光太郎</cp:lastModifiedBy>
  <cp:lastPrinted>2022-03-27T07:26:57Z</cp:lastPrinted>
  <dcterms:created xsi:type="dcterms:W3CDTF">2022-03-10T08:37:05Z</dcterms:created>
  <dcterms:modified xsi:type="dcterms:W3CDTF">2022-08-29T08:30:51Z</dcterms:modified>
</cp:coreProperties>
</file>