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be1050d4e46742/デスクトップ/勤怠Excel/"/>
    </mc:Choice>
  </mc:AlternateContent>
  <xr:revisionPtr revIDLastSave="2390" documentId="8_{E8A312E4-C7EA-4252-B771-E0DE444264A2}" xr6:coauthVersionLast="47" xr6:coauthVersionMax="47" xr10:uidLastSave="{CCA6B8BD-B885-4586-9C7C-10A6E1A5751C}"/>
  <bookViews>
    <workbookView xWindow="-108" yWindow="-108" windowWidth="23256" windowHeight="12456" xr2:uid="{99EB1857-EDDD-4D29-ADB8-0674FA92D075}"/>
  </bookViews>
  <sheets>
    <sheet name="勤務表" sheetId="4" r:id="rId1"/>
    <sheet name="勤務表 (ｻﾝﾌﾟﾙ)" sheetId="7" r:id="rId2"/>
    <sheet name="日付マスタ" sheetId="2" r:id="rId3"/>
    <sheet name="時間マスタ" sheetId="5" r:id="rId4"/>
    <sheet name="勤務区分マスタ" sheetId="3" r:id="rId5"/>
    <sheet name="時間外丸め" sheetId="6" r:id="rId6"/>
  </sheets>
  <definedNames>
    <definedName name="_xlnm.Print_Area" localSheetId="0">勤務表!$A$1:$O$49</definedName>
    <definedName name="介護休暇フラグ">勤務区分マスタ!$G$3:$G$24</definedName>
    <definedName name="月">日付マスタ!$L$3:$L$14</definedName>
    <definedName name="子の看護フラグ">勤務区分マスタ!$F$3:$F$24</definedName>
    <definedName name="祝日" localSheetId="1">テーブル2[日付]</definedName>
    <definedName name="祝日">テーブル2[日付]</definedName>
    <definedName name="出勤フラグ">勤務区分マスタ!$D$3:$D$24</definedName>
    <definedName name="年休フラグ">勤務区分マスタ!$E$3:$E$24</definedName>
    <definedName name="年度">日付マスタ!$K$3:$K$21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4" l="1"/>
  <c r="R26" i="4" s="1"/>
  <c r="R27" i="4" s="1"/>
  <c r="R28" i="4" s="1"/>
  <c r="R29" i="4" s="1"/>
  <c r="R30" i="4" s="1"/>
  <c r="R31" i="4" s="1"/>
  <c r="R32" i="4"/>
  <c r="R33" i="4" s="1"/>
  <c r="R34" i="4" s="1"/>
  <c r="R35" i="4" s="1"/>
  <c r="R36" i="4" s="1"/>
  <c r="R37" i="4" s="1"/>
  <c r="R38" i="4"/>
  <c r="Q38" i="4"/>
  <c r="Q37" i="4"/>
  <c r="Q36" i="4"/>
  <c r="S36" i="4" s="1"/>
  <c r="J36" i="4" s="1"/>
  <c r="Q35" i="4"/>
  <c r="Q34" i="4"/>
  <c r="Q33" i="4"/>
  <c r="Q32" i="4"/>
  <c r="Q31" i="4"/>
  <c r="Q30" i="4"/>
  <c r="Q29" i="4"/>
  <c r="Q28" i="4"/>
  <c r="S28" i="4" s="1"/>
  <c r="J28" i="4" s="1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S9" i="4" s="1"/>
  <c r="Q8" i="4"/>
  <c r="S37" i="4"/>
  <c r="J37" i="4" s="1"/>
  <c r="S35" i="4"/>
  <c r="J35" i="4" s="1"/>
  <c r="S32" i="4"/>
  <c r="J32" i="4" s="1"/>
  <c r="S30" i="4"/>
  <c r="J30" i="4" s="1"/>
  <c r="S29" i="4"/>
  <c r="J29" i="4" s="1"/>
  <c r="S27" i="4"/>
  <c r="J27" i="4" s="1"/>
  <c r="S23" i="4"/>
  <c r="S21" i="4"/>
  <c r="S18" i="4"/>
  <c r="S16" i="4"/>
  <c r="S11" i="4"/>
  <c r="S8" i="4"/>
  <c r="D18" i="3"/>
  <c r="G17" i="3"/>
  <c r="D44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D42" i="4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5" i="2"/>
  <c r="E4" i="2"/>
  <c r="D8" i="4" s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D4" i="3"/>
  <c r="S31" i="4" l="1"/>
  <c r="J31" i="4" s="1"/>
  <c r="S13" i="4"/>
  <c r="S38" i="4"/>
  <c r="J38" i="4" s="1"/>
  <c r="S22" i="4"/>
  <c r="S34" i="4"/>
  <c r="J34" i="4" s="1"/>
  <c r="S26" i="4"/>
  <c r="J26" i="4" s="1"/>
  <c r="S19" i="4"/>
  <c r="S25" i="4"/>
  <c r="J25" i="4" s="1"/>
  <c r="S33" i="4"/>
  <c r="J33" i="4" s="1"/>
  <c r="S12" i="4"/>
  <c r="S20" i="4"/>
  <c r="S15" i="4"/>
  <c r="S14" i="4"/>
  <c r="H8" i="4"/>
  <c r="H9" i="4"/>
  <c r="I9" i="4" s="1"/>
  <c r="H10" i="4"/>
  <c r="H11" i="4"/>
  <c r="L11" i="4" s="1"/>
  <c r="H12" i="4"/>
  <c r="H13" i="4"/>
  <c r="H14" i="4"/>
  <c r="H15" i="4"/>
  <c r="H16" i="4"/>
  <c r="I16" i="4" s="1"/>
  <c r="J16" i="4" s="1"/>
  <c r="H17" i="4"/>
  <c r="H18" i="4"/>
  <c r="H19" i="4"/>
  <c r="H20" i="4"/>
  <c r="H21" i="4"/>
  <c r="H22" i="4"/>
  <c r="H23" i="4"/>
  <c r="H24" i="4"/>
  <c r="I24" i="4" s="1"/>
  <c r="H25" i="4"/>
  <c r="H26" i="4"/>
  <c r="H27" i="4"/>
  <c r="H28" i="4"/>
  <c r="H29" i="4"/>
  <c r="I29" i="4" s="1"/>
  <c r="H30" i="4"/>
  <c r="H31" i="4"/>
  <c r="H32" i="4"/>
  <c r="I32" i="4" s="1"/>
  <c r="H33" i="4"/>
  <c r="H34" i="4"/>
  <c r="H35" i="4"/>
  <c r="G18" i="3"/>
  <c r="F16" i="3"/>
  <c r="F15" i="3"/>
  <c r="E8" i="3"/>
  <c r="F42" i="4"/>
  <c r="F41" i="4"/>
  <c r="E10" i="3"/>
  <c r="E9" i="3"/>
  <c r="D6" i="3"/>
  <c r="D7" i="3"/>
  <c r="D9" i="3"/>
  <c r="D10" i="3"/>
  <c r="D12" i="3"/>
  <c r="D13" i="3"/>
  <c r="D16" i="3"/>
  <c r="D5" i="2"/>
  <c r="D4" i="2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9" i="4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5" i="2"/>
  <c r="C4" i="2"/>
  <c r="L8" i="4"/>
  <c r="L13" i="4"/>
  <c r="L14" i="4"/>
  <c r="L15" i="4"/>
  <c r="L16" i="4"/>
  <c r="L17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J15" i="4" l="1"/>
  <c r="J9" i="4"/>
  <c r="L9" i="4"/>
  <c r="I30" i="4"/>
  <c r="I22" i="4"/>
  <c r="J22" i="4" s="1"/>
  <c r="I14" i="4"/>
  <c r="J14" i="4" s="1"/>
  <c r="I21" i="4"/>
  <c r="J21" i="4" s="1"/>
  <c r="I13" i="4"/>
  <c r="J13" i="4" s="1"/>
  <c r="I23" i="4"/>
  <c r="J23" i="4" s="1"/>
  <c r="I28" i="4"/>
  <c r="I20" i="4"/>
  <c r="I12" i="4"/>
  <c r="J12" i="4" s="1"/>
  <c r="I15" i="4"/>
  <c r="I35" i="4"/>
  <c r="I27" i="4"/>
  <c r="I19" i="4"/>
  <c r="J19" i="4" s="1"/>
  <c r="I11" i="4"/>
  <c r="I31" i="4"/>
  <c r="I34" i="4"/>
  <c r="I26" i="4"/>
  <c r="I18" i="4"/>
  <c r="I10" i="4"/>
  <c r="I33" i="4"/>
  <c r="I25" i="4"/>
  <c r="I17" i="4"/>
  <c r="I8" i="4"/>
  <c r="C34" i="4"/>
  <c r="B28" i="4"/>
  <c r="B20" i="4"/>
  <c r="B12" i="4"/>
  <c r="C33" i="4"/>
  <c r="C25" i="4"/>
  <c r="C17" i="4"/>
  <c r="B29" i="4"/>
  <c r="B35" i="4"/>
  <c r="B27" i="4"/>
  <c r="B19" i="4"/>
  <c r="B11" i="4"/>
  <c r="C32" i="4"/>
  <c r="C24" i="4"/>
  <c r="C16" i="4"/>
  <c r="C10" i="4"/>
  <c r="B34" i="4"/>
  <c r="B26" i="4"/>
  <c r="B18" i="4"/>
  <c r="B10" i="4"/>
  <c r="C31" i="4"/>
  <c r="C23" i="4"/>
  <c r="C15" i="4"/>
  <c r="B13" i="4"/>
  <c r="B33" i="4"/>
  <c r="B17" i="4"/>
  <c r="C30" i="4"/>
  <c r="C22" i="4"/>
  <c r="C14" i="4"/>
  <c r="C26" i="4"/>
  <c r="B32" i="4"/>
  <c r="B24" i="4"/>
  <c r="B16" i="4"/>
  <c r="C29" i="4"/>
  <c r="C21" i="4"/>
  <c r="C13" i="4"/>
  <c r="C9" i="4"/>
  <c r="C18" i="4"/>
  <c r="B8" i="4"/>
  <c r="B9" i="4"/>
  <c r="B31" i="4"/>
  <c r="B23" i="4"/>
  <c r="B15" i="4"/>
  <c r="C28" i="4"/>
  <c r="C20" i="4"/>
  <c r="C12" i="4"/>
  <c r="B21" i="4"/>
  <c r="B25" i="4"/>
  <c r="B30" i="4"/>
  <c r="B22" i="4"/>
  <c r="B14" i="4"/>
  <c r="C35" i="4"/>
  <c r="C27" i="4"/>
  <c r="C19" i="4"/>
  <c r="C11" i="4"/>
  <c r="D43" i="4"/>
  <c r="M5" i="4" s="1"/>
  <c r="D41" i="4"/>
  <c r="L18" i="4"/>
  <c r="L12" i="4"/>
  <c r="F43" i="4"/>
  <c r="F44" i="4"/>
  <c r="L10" i="4"/>
  <c r="C8" i="4"/>
  <c r="F33" i="2"/>
  <c r="F34" i="2"/>
  <c r="F32" i="2"/>
  <c r="R8" i="4" l="1"/>
  <c r="R9" i="4" s="1"/>
  <c r="J8" i="4"/>
  <c r="R10" i="4"/>
  <c r="S10" i="4" s="1"/>
  <c r="J10" i="4" s="1"/>
  <c r="R18" i="4"/>
  <c r="R19" i="4" s="1"/>
  <c r="R20" i="4" s="1"/>
  <c r="R21" i="4" s="1"/>
  <c r="R22" i="4" s="1"/>
  <c r="R23" i="4" s="1"/>
  <c r="R24" i="4" s="1"/>
  <c r="S24" i="4" s="1"/>
  <c r="J24" i="4" s="1"/>
  <c r="J18" i="4"/>
  <c r="R11" i="4"/>
  <c r="R12" i="4" s="1"/>
  <c r="R13" i="4" s="1"/>
  <c r="R14" i="4" s="1"/>
  <c r="R15" i="4" s="1"/>
  <c r="R16" i="4" s="1"/>
  <c r="R17" i="4" s="1"/>
  <c r="S17" i="4" s="1"/>
  <c r="J17" i="4" s="1"/>
  <c r="J11" i="4"/>
  <c r="J20" i="4"/>
  <c r="L36" i="4"/>
  <c r="K36" i="4"/>
  <c r="K38" i="4"/>
  <c r="K37" i="4"/>
  <c r="H36" i="4"/>
  <c r="I36" i="4" s="1"/>
  <c r="H38" i="4"/>
  <c r="I38" i="4" s="1"/>
  <c r="H37" i="4"/>
  <c r="I37" i="4" s="1"/>
  <c r="D38" i="4"/>
  <c r="D36" i="4"/>
  <c r="D37" i="4"/>
  <c r="B36" i="4"/>
  <c r="C36" i="4"/>
  <c r="C38" i="4"/>
  <c r="B38" i="4"/>
  <c r="L38" i="4"/>
  <c r="B37" i="4"/>
  <c r="L37" i="4"/>
  <c r="C37" i="4"/>
  <c r="K42" i="4" l="1"/>
  <c r="N44" i="4" s="1"/>
  <c r="K41" i="4"/>
  <c r="N42" i="4" s="1"/>
  <c r="I43" i="4"/>
  <c r="N43" i="4" s="1"/>
  <c r="I41" i="4"/>
  <c r="I42" i="4" l="1"/>
  <c r="N4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北光太郎</author>
  </authors>
  <commentList>
    <comment ref="M4" authorId="0" shapeId="0" xr:uid="{CA2417E1-3D17-4AE7-8927-FE736257D535}">
      <text>
        <r>
          <rPr>
            <b/>
            <sz val="9"/>
            <color indexed="81"/>
            <rFont val="MS P ゴシック"/>
            <family val="3"/>
            <charset val="128"/>
          </rPr>
          <t>前月の残日数をコピー
※付与された場合は付与後の日数</t>
        </r>
      </text>
    </comment>
    <comment ref="M7" authorId="0" shapeId="0" xr:uid="{55020964-A464-455A-801C-9444CD128A6B}">
      <text>
        <r>
          <rPr>
            <b/>
            <sz val="9"/>
            <color indexed="81"/>
            <rFont val="MS P ゴシック"/>
            <family val="3"/>
            <charset val="128"/>
          </rPr>
          <t>手入力
例）1:30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北光太郎</author>
  </authors>
  <commentList>
    <comment ref="N4" authorId="0" shapeId="0" xr:uid="{B9F9E73C-806F-4D72-9604-5DADA4E29ADA}">
      <text>
        <r>
          <rPr>
            <b/>
            <sz val="9"/>
            <color indexed="81"/>
            <rFont val="MS P ゴシック"/>
            <family val="3"/>
            <charset val="128"/>
          </rPr>
          <t>前月の残日数をコピー
※付与された場合は付与後の日数</t>
        </r>
      </text>
    </comment>
    <comment ref="N7" authorId="0" shapeId="0" xr:uid="{33CF97CE-54A5-43CA-82D4-79CB0CE27156}">
      <text>
        <r>
          <rPr>
            <b/>
            <sz val="9"/>
            <color indexed="81"/>
            <rFont val="MS P ゴシック"/>
            <family val="3"/>
            <charset val="128"/>
          </rPr>
          <t>手入力
例）1:30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北光太郎</author>
  </authors>
  <commentList>
    <comment ref="B4" authorId="0" shapeId="0" xr:uid="{2E646287-DD85-4A32-9A28-70618A941DFE}">
      <text>
        <r>
          <rPr>
            <b/>
            <sz val="9"/>
            <color indexed="81"/>
            <rFont val="MS P ゴシック"/>
            <family val="3"/>
            <charset val="128"/>
          </rPr>
          <t>賃金計算の開始日を入力してください。
例）
末日締め=「1」
20日締め=「21」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北光太郎</author>
  </authors>
  <commentList>
    <comment ref="B6" authorId="0" shapeId="0" xr:uid="{CD555D6B-6A1C-43D0-80C6-74948B8B145D}">
      <text>
        <r>
          <rPr>
            <b/>
            <sz val="9"/>
            <color indexed="81"/>
            <rFont val="MS P ゴシック"/>
            <family val="3"/>
            <charset val="128"/>
          </rPr>
          <t>60時間超が適用されていない会社は「1000:00」と入力してください。</t>
        </r>
      </text>
    </comment>
  </commentList>
</comments>
</file>

<file path=xl/sharedStrings.xml><?xml version="1.0" encoding="utf-8"?>
<sst xmlns="http://schemas.openxmlformats.org/spreadsheetml/2006/main" count="285" uniqueCount="120">
  <si>
    <t>日</t>
    <rPh sb="0" eb="1">
      <t>ヒ</t>
    </rPh>
    <phoneticPr fontId="1"/>
  </si>
  <si>
    <t>曜日</t>
    <rPh sb="0" eb="2">
      <t>ヨウビ</t>
    </rPh>
    <phoneticPr fontId="1"/>
  </si>
  <si>
    <t>勤務状況</t>
    <rPh sb="0" eb="4">
      <t>キンムジョウキョウ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</si>
  <si>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</si>
  <si>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</si>
  <si>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休憩</t>
    <rPh sb="0" eb="2">
      <t>キュウケイ</t>
    </rPh>
    <phoneticPr fontId="1"/>
  </si>
  <si>
    <t>実労働時間</t>
  </si>
  <si>
    <t>実労働時間</t>
    <rPh sb="0" eb="5">
      <t>ジツロウドウジカン</t>
    </rPh>
    <phoneticPr fontId="1"/>
  </si>
  <si>
    <t>休日出勤</t>
    <rPh sb="0" eb="4">
      <t>キュウジツシュッキン</t>
    </rPh>
    <phoneticPr fontId="1"/>
  </si>
  <si>
    <t>深夜時間</t>
    <rPh sb="0" eb="4">
      <t>シンヤジカン</t>
    </rPh>
    <phoneticPr fontId="1"/>
  </si>
  <si>
    <t>社員番号</t>
    <rPh sb="0" eb="4">
      <t>シャインバンゴウ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</si>
  <si>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</si>
  <si>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</si>
  <si>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月</t>
    <rPh sb="0" eb="1">
      <t>ツキ</t>
    </rPh>
    <phoneticPr fontId="1"/>
  </si>
  <si>
    <t>賃金計算期間</t>
  </si>
  <si>
    <t>開始日</t>
    <rPh sb="0" eb="3">
      <t>カイシビ</t>
    </rPh>
    <phoneticPr fontId="1"/>
  </si>
  <si>
    <t>所定労働時間</t>
    <rPh sb="0" eb="6">
      <t>ショテイロウドウジカン</t>
    </rPh>
    <phoneticPr fontId="1"/>
  </si>
  <si>
    <t>労働時間</t>
  </si>
  <si>
    <t>名称</t>
    <rPh sb="0" eb="2">
      <t>メイショウ</t>
    </rPh>
    <phoneticPr fontId="1"/>
  </si>
  <si>
    <t>出勤</t>
    <rPh sb="0" eb="2">
      <t>シュッキン</t>
    </rPh>
    <phoneticPr fontId="1"/>
  </si>
  <si>
    <t>出張</t>
    <rPh sb="0" eb="2">
      <t>シュッチョウ</t>
    </rPh>
    <phoneticPr fontId="1"/>
  </si>
  <si>
    <t>休日</t>
    <rPh sb="0" eb="2">
      <t>キュウジツ</t>
    </rPh>
    <phoneticPr fontId="1"/>
  </si>
  <si>
    <t>年休</t>
    <rPh sb="0" eb="2">
      <t>ネンキュウ</t>
    </rPh>
    <phoneticPr fontId="1"/>
  </si>
  <si>
    <t>午前半休</t>
    <rPh sb="0" eb="2">
      <t>ゴゼン</t>
    </rPh>
    <rPh sb="2" eb="4">
      <t>ハンキュウ</t>
    </rPh>
    <phoneticPr fontId="1"/>
  </si>
  <si>
    <t>午後半休</t>
    <rPh sb="0" eb="2">
      <t>ゴゴ</t>
    </rPh>
    <rPh sb="2" eb="4">
      <t>ハンキュウ</t>
    </rPh>
    <phoneticPr fontId="1"/>
  </si>
  <si>
    <t>子の看護休</t>
    <rPh sb="0" eb="1">
      <t>コ</t>
    </rPh>
    <rPh sb="2" eb="4">
      <t>カンゴ</t>
    </rPh>
    <rPh sb="4" eb="5">
      <t>キュウ</t>
    </rPh>
    <phoneticPr fontId="1"/>
  </si>
  <si>
    <t>子の看護半休</t>
    <rPh sb="4" eb="6">
      <t>ハンキュウ</t>
    </rPh>
    <phoneticPr fontId="1"/>
  </si>
  <si>
    <t>介護休暇</t>
    <phoneticPr fontId="1"/>
  </si>
  <si>
    <t>介護半休</t>
    <rPh sb="2" eb="4">
      <t>ハンキュウ</t>
    </rPh>
    <phoneticPr fontId="1"/>
  </si>
  <si>
    <t>慶弔休暇</t>
    <phoneticPr fontId="1"/>
  </si>
  <si>
    <t>産休</t>
    <rPh sb="0" eb="2">
      <t>サンキュウ</t>
    </rPh>
    <phoneticPr fontId="1"/>
  </si>
  <si>
    <t>育休</t>
    <rPh sb="0" eb="2">
      <t>イクキュウ</t>
    </rPh>
    <phoneticPr fontId="1"/>
  </si>
  <si>
    <t>欠勤</t>
    <rPh sb="0" eb="2">
      <t>ケッキン</t>
    </rPh>
    <phoneticPr fontId="1"/>
  </si>
  <si>
    <t>休職</t>
    <rPh sb="0" eb="2">
      <t>キュウショク</t>
    </rPh>
    <phoneticPr fontId="1"/>
  </si>
  <si>
    <t>その他休暇</t>
    <rPh sb="2" eb="3">
      <t>タ</t>
    </rPh>
    <rPh sb="3" eb="5">
      <t>キュウカ</t>
    </rPh>
    <phoneticPr fontId="1"/>
  </si>
  <si>
    <t>法内残業</t>
    <rPh sb="0" eb="2">
      <t>ホウナイ</t>
    </rPh>
    <rPh sb="2" eb="4">
      <t>ザンギョウ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</si>
  <si>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</si>
  <si>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</si>
  <si>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祝日</t>
    <rPh sb="0" eb="2">
      <t>シュクジツ</t>
    </rPh>
    <phoneticPr fontId="1"/>
  </si>
  <si>
    <t>元日</t>
    <phoneticPr fontId="1"/>
  </si>
  <si>
    <t>成人の日</t>
    <phoneticPr fontId="1"/>
  </si>
  <si>
    <t>建国記念の日</t>
    <phoneticPr fontId="1"/>
  </si>
  <si>
    <t>天皇誕生日</t>
    <phoneticPr fontId="1"/>
  </si>
  <si>
    <t>春分の日</t>
    <phoneticPr fontId="1"/>
  </si>
  <si>
    <t>昭和の日</t>
    <phoneticPr fontId="1"/>
  </si>
  <si>
    <t>憲法記念日</t>
    <phoneticPr fontId="1"/>
  </si>
  <si>
    <t>みどりの日</t>
    <phoneticPr fontId="1"/>
  </si>
  <si>
    <t>こどもの日</t>
    <phoneticPr fontId="1"/>
  </si>
  <si>
    <t>海の日</t>
    <phoneticPr fontId="1"/>
  </si>
  <si>
    <t>山の日</t>
    <phoneticPr fontId="1"/>
  </si>
  <si>
    <t>敬老の日</t>
    <phoneticPr fontId="1"/>
  </si>
  <si>
    <t>秋分の日</t>
    <phoneticPr fontId="1"/>
  </si>
  <si>
    <t>スポーツの日</t>
    <phoneticPr fontId="1"/>
  </si>
  <si>
    <t>文化の日</t>
    <phoneticPr fontId="1"/>
  </si>
  <si>
    <t>勤労感謝の日</t>
    <phoneticPr fontId="1"/>
  </si>
  <si>
    <t>日付</t>
    <rPh sb="0" eb="2">
      <t>ヒヅケ</t>
    </rPh>
    <phoneticPr fontId="1"/>
  </si>
  <si>
    <t>重複フラグ</t>
    <rPh sb="0" eb="2">
      <t>ジュウフク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</si>
  <si>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</si>
  <si>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</si>
  <si>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休出日数</t>
    <phoneticPr fontId="1"/>
  </si>
  <si>
    <t>出勤日数</t>
    <rPh sb="0" eb="4">
      <t>シュッキンニッスウ</t>
    </rPh>
    <phoneticPr fontId="1"/>
  </si>
  <si>
    <t>欠勤日数</t>
    <rPh sb="0" eb="4">
      <t>ケッキンニッスウ</t>
    </rPh>
    <phoneticPr fontId="1"/>
  </si>
  <si>
    <t>年休取得</t>
    <rPh sb="0" eb="2">
      <t>ネンキュウ</t>
    </rPh>
    <rPh sb="2" eb="4">
      <t>シュトク</t>
    </rPh>
    <phoneticPr fontId="1"/>
  </si>
  <si>
    <t>出勤フラグ</t>
    <rPh sb="0" eb="2">
      <t>シュッキン</t>
    </rPh>
    <phoneticPr fontId="1"/>
  </si>
  <si>
    <t>年休フラグ</t>
    <rPh sb="0" eb="2">
      <t>ネンキュウ</t>
    </rPh>
    <phoneticPr fontId="1"/>
  </si>
  <si>
    <t>集計フラグ</t>
    <rPh sb="0" eb="2">
      <t>シュウケイ</t>
    </rPh>
    <phoneticPr fontId="1"/>
  </si>
  <si>
    <t>労働日数</t>
    <rPh sb="0" eb="4">
      <t>ロウドウニッスウ</t>
    </rPh>
    <phoneticPr fontId="1"/>
  </si>
  <si>
    <t>法外残業</t>
    <rPh sb="0" eb="2">
      <t>ホウガイ</t>
    </rPh>
    <rPh sb="2" eb="4">
      <t>ザンギョウ</t>
    </rPh>
    <phoneticPr fontId="1"/>
  </si>
  <si>
    <t>遅刻早退</t>
    <rPh sb="2" eb="4">
      <t>ソウタイ</t>
    </rPh>
    <phoneticPr fontId="1"/>
  </si>
  <si>
    <t>子の看護</t>
    <rPh sb="0" eb="1">
      <t>コ</t>
    </rPh>
    <rPh sb="2" eb="4">
      <t>カンゴ</t>
    </rPh>
    <phoneticPr fontId="1"/>
  </si>
  <si>
    <t>子の看護フラグ</t>
    <rPh sb="0" eb="1">
      <t>コ</t>
    </rPh>
    <rPh sb="2" eb="4">
      <t>カンゴ</t>
    </rPh>
    <phoneticPr fontId="1"/>
  </si>
  <si>
    <t>介護休暇フラグ</t>
    <rPh sb="0" eb="4">
      <t>カイゴキュウカ</t>
    </rPh>
    <phoneticPr fontId="1"/>
  </si>
  <si>
    <t>介護休暇</t>
    <rPh sb="0" eb="2">
      <t>カイゴ</t>
    </rPh>
    <rPh sb="2" eb="4">
      <t>キュウカ</t>
    </rPh>
    <phoneticPr fontId="1"/>
  </si>
  <si>
    <t>休日出勤</t>
    <rPh sb="2" eb="4">
      <t>シュッキン</t>
    </rPh>
    <phoneticPr fontId="1"/>
  </si>
  <si>
    <t>60時間超</t>
    <rPh sb="2" eb="4">
      <t>ジカン</t>
    </rPh>
    <rPh sb="4" eb="5">
      <t>チョウ</t>
    </rPh>
    <phoneticPr fontId="1"/>
  </si>
  <si>
    <t>代休</t>
    <rPh sb="0" eb="2">
      <t>ダイキュウ</t>
    </rPh>
    <phoneticPr fontId="1"/>
  </si>
  <si>
    <t>勤　務　表</t>
    <rPh sb="0" eb="1">
      <t>ツトム</t>
    </rPh>
    <rPh sb="2" eb="3">
      <t>ツトム</t>
    </rPh>
    <rPh sb="4" eb="5">
      <t>ヒョウ</t>
    </rPh>
    <phoneticPr fontId="1"/>
  </si>
  <si>
    <t>承認</t>
    <rPh sb="0" eb="2">
      <t>ショウニン</t>
    </rPh>
    <phoneticPr fontId="1"/>
  </si>
  <si>
    <t>中抜け</t>
    <rPh sb="0" eb="2">
      <t>ナカヌ</t>
    </rPh>
    <phoneticPr fontId="1"/>
  </si>
  <si>
    <t>前月残日数</t>
    <rPh sb="0" eb="2">
      <t>ゼンゲツ</t>
    </rPh>
    <rPh sb="2" eb="3">
      <t>ザン</t>
    </rPh>
    <rPh sb="3" eb="5">
      <t>ニッスウ</t>
    </rPh>
    <phoneticPr fontId="1"/>
  </si>
  <si>
    <t>有給休暇</t>
    <rPh sb="0" eb="4">
      <t>ユウキュウキュウカ</t>
    </rPh>
    <phoneticPr fontId="1"/>
  </si>
  <si>
    <t>当月残日数</t>
    <rPh sb="0" eb="2">
      <t>トウゲツ</t>
    </rPh>
    <rPh sb="2" eb="5">
      <t>ザンニッスウ</t>
    </rPh>
    <phoneticPr fontId="1"/>
  </si>
  <si>
    <t>https://denshi-inei.join-app.online/stamp/home</t>
    <phoneticPr fontId="1"/>
  </si>
  <si>
    <t>法定外残業</t>
    <rPh sb="0" eb="2">
      <t>ホウテイ</t>
    </rPh>
    <rPh sb="2" eb="3">
      <t>ガイ</t>
    </rPh>
    <rPh sb="3" eb="5">
      <t>ザンギョウ</t>
    </rPh>
    <phoneticPr fontId="1"/>
  </si>
  <si>
    <t>法定内残業</t>
    <rPh sb="2" eb="3">
      <t>ナイ</t>
    </rPh>
    <rPh sb="3" eb="5">
      <t>ザンギョウ</t>
    </rPh>
    <phoneticPr fontId="1"/>
  </si>
  <si>
    <t>60時間超</t>
    <rPh sb="2" eb="5">
      <t>ジカンチョウ</t>
    </rPh>
    <phoneticPr fontId="1"/>
  </si>
  <si>
    <t>給与計算用</t>
    <rPh sb="0" eb="5">
      <t>キュウヨケイサンヨウ</t>
    </rPh>
    <phoneticPr fontId="1"/>
  </si>
  <si>
    <t>60時間超割増</t>
    <rPh sb="2" eb="4">
      <t>ジカン</t>
    </rPh>
    <rPh sb="4" eb="5">
      <t>チョウ</t>
    </rPh>
    <rPh sb="5" eb="7">
      <t>ワリマシ</t>
    </rPh>
    <phoneticPr fontId="1"/>
  </si>
  <si>
    <t>ハンコ↓</t>
    <phoneticPr fontId="1"/>
  </si>
  <si>
    <t>エラー</t>
    <phoneticPr fontId="1"/>
  </si>
  <si>
    <t>大阪出張</t>
    <rPh sb="0" eb="2">
      <t>オオサカ</t>
    </rPh>
    <rPh sb="2" eb="4">
      <t>シュッチョウ</t>
    </rPh>
    <phoneticPr fontId="1"/>
  </si>
  <si>
    <t>体調不良のため</t>
    <rPh sb="0" eb="4">
      <t>タイチョウフリョウ</t>
    </rPh>
    <phoneticPr fontId="1"/>
  </si>
  <si>
    <t>電車遅延</t>
    <rPh sb="0" eb="4">
      <t>デンシャチエン</t>
    </rPh>
    <phoneticPr fontId="1"/>
  </si>
  <si>
    <t>労務 太郎</t>
    <rPh sb="0" eb="2">
      <t>ロウム</t>
    </rPh>
    <rPh sb="3" eb="5">
      <t>タロウ</t>
    </rPh>
    <phoneticPr fontId="1"/>
  </si>
  <si>
    <t>人事部</t>
    <rPh sb="0" eb="3">
      <t>ジンジブ</t>
    </rPh>
    <phoneticPr fontId="1"/>
  </si>
  <si>
    <t>8月</t>
  </si>
  <si>
    <t/>
  </si>
  <si>
    <t>丸めなし</t>
    <rPh sb="0" eb="1">
      <t>マル</t>
    </rPh>
    <phoneticPr fontId="1"/>
  </si>
  <si>
    <t>15分未満繰り下げ</t>
    <rPh sb="2" eb="3">
      <t>フン</t>
    </rPh>
    <rPh sb="3" eb="5">
      <t>ミマン</t>
    </rPh>
    <rPh sb="5" eb="6">
      <t>ク</t>
    </rPh>
    <rPh sb="7" eb="8">
      <t>サ</t>
    </rPh>
    <phoneticPr fontId="1"/>
  </si>
  <si>
    <t>30分未満を切り捨て、30分超を切り上げる</t>
    <rPh sb="2" eb="3">
      <t>フン</t>
    </rPh>
    <rPh sb="3" eb="5">
      <t>ミマン</t>
    </rPh>
    <rPh sb="6" eb="7">
      <t>キ</t>
    </rPh>
    <rPh sb="8" eb="9">
      <t>ス</t>
    </rPh>
    <rPh sb="13" eb="14">
      <t>フン</t>
    </rPh>
    <rPh sb="14" eb="15">
      <t>チョウ</t>
    </rPh>
    <rPh sb="16" eb="17">
      <t>キ</t>
    </rPh>
    <rPh sb="18" eb="19">
      <t>ア</t>
    </rPh>
    <phoneticPr fontId="1"/>
  </si>
  <si>
    <r>
      <t>CEILING(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-TIME(0,1,0),"0:15")*24</t>
    </r>
    <phoneticPr fontId="1"/>
  </si>
  <si>
    <r>
      <t>FLOOR(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+TIME(0,1,0),"0:15")*24</t>
    </r>
    <phoneticPr fontId="1"/>
  </si>
  <si>
    <r>
      <t>IF(MINUTE(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)=30,0.5,IF(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-"0:30"&lt;0,0,IF(MINUTE(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-"0:30")&gt;30,FLOOR(</t>
    </r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+TIME(0,1,0),"0:30")*24,CEILING(I</t>
    </r>
    <r>
      <rPr>
        <sz val="11"/>
        <color rgb="FFFF0000"/>
        <rFont val="游ゴシック"/>
        <family val="3"/>
        <charset val="128"/>
        <scheme val="minor"/>
      </rPr>
      <t>42</t>
    </r>
    <r>
      <rPr>
        <sz val="11"/>
        <color theme="1"/>
        <rFont val="游ゴシック"/>
        <family val="2"/>
        <charset val="128"/>
        <scheme val="minor"/>
      </rPr>
      <t>-TIME(0,1,0),"0:30")*24)))</t>
    </r>
    <phoneticPr fontId="1"/>
  </si>
  <si>
    <r>
      <rPr>
        <sz val="11"/>
        <color rgb="FFFF0000"/>
        <rFont val="游ゴシック"/>
        <family val="3"/>
        <charset val="128"/>
        <scheme val="minor"/>
      </rPr>
      <t>I42</t>
    </r>
    <r>
      <rPr>
        <sz val="11"/>
        <color theme="1"/>
        <rFont val="游ゴシック"/>
        <family val="2"/>
        <charset val="128"/>
        <scheme val="minor"/>
      </rPr>
      <t>*24</t>
    </r>
    <phoneticPr fontId="1"/>
  </si>
  <si>
    <r>
      <t>※</t>
    </r>
    <r>
      <rPr>
        <sz val="11"/>
        <color rgb="FFFF0000"/>
        <rFont val="游ゴシック"/>
        <family val="3"/>
        <charset val="128"/>
        <scheme val="minor"/>
      </rPr>
      <t>赤文字</t>
    </r>
    <r>
      <rPr>
        <sz val="11"/>
        <color theme="1"/>
        <rFont val="游ゴシック"/>
        <family val="2"/>
        <charset val="128"/>
        <scheme val="minor"/>
      </rPr>
      <t>は参照先です。上記では「法外残業」を参照しています。
設定の際には参照先のそれぞれの項目に参照をお願いします。</t>
    </r>
    <rPh sb="1" eb="4">
      <t>アカモジ</t>
    </rPh>
    <rPh sb="5" eb="8">
      <t>サンショウサキ</t>
    </rPh>
    <rPh sb="11" eb="13">
      <t>ジョウキ</t>
    </rPh>
    <rPh sb="16" eb="18">
      <t>ホウガイ</t>
    </rPh>
    <rPh sb="18" eb="20">
      <t>ザンギョウ</t>
    </rPh>
    <rPh sb="22" eb="24">
      <t>サンショウ</t>
    </rPh>
    <rPh sb="31" eb="33">
      <t>セッテイ</t>
    </rPh>
    <rPh sb="34" eb="35">
      <t>サイ</t>
    </rPh>
    <rPh sb="37" eb="40">
      <t>サンショウサキ</t>
    </rPh>
    <rPh sb="46" eb="48">
      <t>コウモク</t>
    </rPh>
    <rPh sb="49" eb="51">
      <t>サンショウ</t>
    </rPh>
    <rPh sb="53" eb="54">
      <t>ネガ</t>
    </rPh>
    <phoneticPr fontId="1"/>
  </si>
  <si>
    <t>給与計算用：時間外の丸め設定</t>
    <rPh sb="0" eb="4">
      <t>キュウヨケイサン</t>
    </rPh>
    <rPh sb="4" eb="5">
      <t>ヨウ</t>
    </rPh>
    <rPh sb="6" eb="8">
      <t>ジカン</t>
    </rPh>
    <rPh sb="8" eb="9">
      <t>ガイ</t>
    </rPh>
    <rPh sb="10" eb="11">
      <t>マル</t>
    </rPh>
    <rPh sb="12" eb="14">
      <t>セッテイ</t>
    </rPh>
    <phoneticPr fontId="1"/>
  </si>
  <si>
    <t>※数式をコピーしてお使いください。</t>
    <rPh sb="1" eb="3">
      <t>スウシキ</t>
    </rPh>
    <rPh sb="10" eb="11">
      <t>ツカ</t>
    </rPh>
    <phoneticPr fontId="1"/>
  </si>
  <si>
    <t>15分超繰り上げ（デフォルト）</t>
    <rPh sb="2" eb="3">
      <t>フン</t>
    </rPh>
    <rPh sb="3" eb="4">
      <t>コ</t>
    </rPh>
    <rPh sb="4" eb="5">
      <t>ク</t>
    </rPh>
    <rPh sb="6" eb="7">
      <t>ア</t>
    </rPh>
    <phoneticPr fontId="1"/>
  </si>
  <si>
    <t>※15分単位・30単位をご用意していますが、自社に合わせて設定願います。</t>
    <rPh sb="3" eb="4">
      <t>フン</t>
    </rPh>
    <rPh sb="4" eb="6">
      <t>タンイ</t>
    </rPh>
    <rPh sb="9" eb="11">
      <t>タンイ</t>
    </rPh>
    <rPh sb="13" eb="15">
      <t>ヨウイ</t>
    </rPh>
    <rPh sb="22" eb="24">
      <t>ジシャ</t>
    </rPh>
    <rPh sb="25" eb="26">
      <t>ア</t>
    </rPh>
    <rPh sb="29" eb="31">
      <t>セッテイ</t>
    </rPh>
    <rPh sb="31" eb="32">
      <t>ネガ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</si>
  <si>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</si>
  <si>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</si>
  <si>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時間外</t>
    <rPh sb="0" eb="3">
      <t>ジカンガイ</t>
    </rPh>
    <phoneticPr fontId="1"/>
  </si>
  <si>
    <t>作成：労サポ運営者</t>
    <rPh sb="0" eb="2">
      <t>サクセイ</t>
    </rPh>
    <phoneticPr fontId="1"/>
  </si>
  <si>
    <t>マニュアル</t>
    <phoneticPr fontId="1"/>
  </si>
  <si>
    <t>※販売目的での複製・編集は禁止します。</t>
    <rPh sb="1" eb="5">
      <t>ハンバイモクテキ</t>
    </rPh>
    <phoneticPr fontId="1"/>
  </si>
  <si>
    <t>https://rousapo.com/kinmuhyo-excel-template/</t>
    <phoneticPr fontId="1"/>
  </si>
  <si>
    <t>↑勤怠担当者用</t>
    <rPh sb="1" eb="3">
      <t>キンタイ</t>
    </rPh>
    <rPh sb="3" eb="6">
      <t>タントウシャ</t>
    </rPh>
    <rPh sb="6" eb="7">
      <t>ヨウ</t>
    </rPh>
    <phoneticPr fontId="1"/>
  </si>
  <si>
    <t>前月の週合計</t>
    <rPh sb="0" eb="2">
      <t>ゼンゲツ</t>
    </rPh>
    <rPh sb="3" eb="4">
      <t>シュウ</t>
    </rPh>
    <rPh sb="4" eb="6">
      <t>ゴウケイ</t>
    </rPh>
    <phoneticPr fontId="1"/>
  </si>
  <si>
    <t>週の合計時間</t>
    <rPh sb="0" eb="1">
      <t>シュウ</t>
    </rPh>
    <rPh sb="2" eb="6">
      <t>ゴウケイジカン</t>
    </rPh>
    <phoneticPr fontId="1"/>
  </si>
  <si>
    <t>40時間超時間</t>
    <rPh sb="2" eb="4">
      <t>ジカン</t>
    </rPh>
    <rPh sb="4" eb="5">
      <t>チョウ</t>
    </rPh>
    <rPh sb="5" eb="7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</si>
</sst>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d/\(aaa\)"/>
    <numFmt numFmtId="177" formatCode="aaa"/>
    <numFmt numFmtId="178" formatCode="d&quot;日&quot;"/>
    <numFmt numFmtId="179" formatCode="General&quot;年&quot;"/>
    <numFmt numFmtId="180" formatCode="General&quot;月&quot;"/>
    <numFmt numFmtId="181" formatCode="[h]:mm"/>
    <numFmt numFmtId="182" formatCode="m&quot;月&quot;d&quot;日&quot;\(aaa\)"/>
    <numFmt numFmtId="183" formatCode="General&quot;日&quot;"/>
    <numFmt numFmtId="184" formatCode="[hh]:mm:ss"/>
    <numFmt numFmtId="185" formatCode="[$-F400]h:mm:ss\ AM/PM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FF0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8" tint="-0.249977111117893"/>
        <bgColor theme="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8" fontId="2" fillId="0" borderId="1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2" fillId="0" borderId="1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81" fontId="2" fillId="0" borderId="2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182" fontId="2" fillId="0" borderId="0" xfId="0" applyNumberFormat="1" applyFont="1">
      <alignment vertical="center"/>
    </xf>
    <xf numFmtId="20" fontId="4" fillId="0" borderId="1" xfId="0" applyNumberFormat="1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Continuous" vertical="center"/>
    </xf>
    <xf numFmtId="0" fontId="2" fillId="0" borderId="5" xfId="0" applyNumberFormat="1" applyFont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6" borderId="1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179" fontId="5" fillId="0" borderId="20" xfId="0" applyNumberFormat="1" applyFont="1" applyBorder="1">
      <alignment vertical="center"/>
    </xf>
    <xf numFmtId="180" fontId="5" fillId="0" borderId="20" xfId="0" applyNumberFormat="1" applyFont="1" applyBorder="1">
      <alignment vertical="center"/>
    </xf>
    <xf numFmtId="181" fontId="2" fillId="0" borderId="5" xfId="0" applyNumberFormat="1" applyFont="1" applyBorder="1">
      <alignment vertical="center"/>
    </xf>
    <xf numFmtId="181" fontId="2" fillId="0" borderId="7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181" fontId="2" fillId="0" borderId="3" xfId="0" applyNumberFormat="1" applyFont="1" applyBorder="1">
      <alignment vertical="center"/>
    </xf>
    <xf numFmtId="181" fontId="2" fillId="0" borderId="17" xfId="0" applyNumberFormat="1" applyFont="1" applyBorder="1">
      <alignment vertical="center"/>
    </xf>
    <xf numFmtId="183" fontId="2" fillId="0" borderId="1" xfId="0" applyNumberFormat="1" applyFont="1" applyBorder="1">
      <alignment vertical="center"/>
    </xf>
    <xf numFmtId="46" fontId="2" fillId="0" borderId="0" xfId="0" applyNumberFormat="1" applyFont="1">
      <alignment vertical="center"/>
    </xf>
    <xf numFmtId="181" fontId="4" fillId="0" borderId="1" xfId="0" applyNumberFormat="1" applyFont="1" applyBorder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8" xfId="0" applyFont="1" applyFill="1" applyBorder="1">
      <alignment vertical="center"/>
    </xf>
    <xf numFmtId="179" fontId="5" fillId="0" borderId="0" xfId="0" applyNumberFormat="1" applyFont="1" applyBorder="1">
      <alignment vertical="center"/>
    </xf>
    <xf numFmtId="180" fontId="5" fillId="0" borderId="0" xfId="0" applyNumberFormat="1" applyFont="1" applyBorder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9" borderId="23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5" xfId="0" applyFont="1" applyBorder="1">
      <alignment vertical="center"/>
    </xf>
    <xf numFmtId="181" fontId="2" fillId="0" borderId="6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2" borderId="18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6" fillId="0" borderId="0" xfId="1">
      <alignment vertical="center"/>
    </xf>
    <xf numFmtId="0" fontId="4" fillId="0" borderId="0" xfId="0" applyFont="1">
      <alignment vertical="center"/>
    </xf>
    <xf numFmtId="20" fontId="2" fillId="0" borderId="3" xfId="0" applyNumberFormat="1" applyFont="1" applyBorder="1">
      <alignment vertical="center"/>
    </xf>
    <xf numFmtId="181" fontId="2" fillId="0" borderId="8" xfId="0" applyNumberFormat="1" applyFont="1" applyBorder="1">
      <alignment vertical="center"/>
    </xf>
    <xf numFmtId="181" fontId="2" fillId="0" borderId="31" xfId="0" applyNumberFormat="1" applyFont="1" applyBorder="1">
      <alignment vertical="center"/>
    </xf>
    <xf numFmtId="181" fontId="2" fillId="0" borderId="32" xfId="0" applyNumberFormat="1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81" fontId="2" fillId="0" borderId="34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81" fontId="2" fillId="0" borderId="5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11" fillId="0" borderId="7" xfId="0" applyFont="1" applyBorder="1">
      <alignment vertical="center"/>
    </xf>
    <xf numFmtId="0" fontId="11" fillId="0" borderId="27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2" fillId="0" borderId="24" xfId="0" applyFont="1" applyFill="1" applyBorder="1">
      <alignment vertical="center"/>
    </xf>
    <xf numFmtId="0" fontId="3" fillId="10" borderId="1" xfId="0" applyFont="1" applyFill="1" applyBorder="1">
      <alignment vertical="center"/>
    </xf>
    <xf numFmtId="0" fontId="4" fillId="0" borderId="38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3" fillId="11" borderId="22" xfId="0" applyFont="1" applyFill="1" applyBorder="1">
      <alignment vertical="center"/>
    </xf>
    <xf numFmtId="0" fontId="3" fillId="11" borderId="21" xfId="0" applyFont="1" applyFill="1" applyBorder="1">
      <alignment vertical="center"/>
    </xf>
    <xf numFmtId="0" fontId="15" fillId="0" borderId="0" xfId="0" applyFont="1">
      <alignment vertical="center"/>
    </xf>
    <xf numFmtId="0" fontId="2" fillId="0" borderId="39" xfId="0" applyFont="1" applyBorder="1">
      <alignment vertical="center"/>
    </xf>
    <xf numFmtId="20" fontId="2" fillId="12" borderId="40" xfId="0" applyNumberFormat="1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184" fontId="2" fillId="0" borderId="1" xfId="0" applyNumberFormat="1" applyFont="1" applyBorder="1">
      <alignment vertical="center"/>
    </xf>
    <xf numFmtId="185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82">
    <dxf>
      <font>
        <strike val="0"/>
        <outline val="0"/>
        <shadow val="0"/>
        <u val="none"/>
        <vertAlign val="baseline"/>
        <sz val="11"/>
        <name val="メイリオ"/>
        <family val="3"/>
        <charset val="128"/>
        <scheme val="none"/>
      </font>
      <numFmt numFmtId="181" formatCode="[h]:mm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メイリオ"/>
        <family val="3"/>
        <charset val="128"/>
        <scheme val="none"/>
      </font>
      <numFmt numFmtId="181" formatCode="[h]:mm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メイリオ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メイリオ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2" formatCode="m&quot;月&quot;d&quot;日&quot;\(aaa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25" formatCode="h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25" formatCode="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7" formatCode="aaa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7" formatCode="aaa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8" formatCode="d&quot;日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8" formatCode="d&quot;日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8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1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25" formatCode="h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25" formatCode="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86" formatCode="[h]mm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7" formatCode="aaa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7" formatCode="aaa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8" formatCode="d&quot;日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178" formatCode="d&quot;日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strike val="0"/>
        <color theme="8" tint="0.79992065187536243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48</xdr:row>
      <xdr:rowOff>30479</xdr:rowOff>
    </xdr:from>
    <xdr:to>
      <xdr:col>1</xdr:col>
      <xdr:colOff>592457</xdr:colOff>
      <xdr:row>49</xdr:row>
      <xdr:rowOff>188595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F688D4-480A-4AEE-9272-6AE0B0B69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1" y="10828019"/>
          <a:ext cx="363856" cy="379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396240</xdr:colOff>
      <xdr:row>35</xdr:row>
      <xdr:rowOff>22253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D63B57-4AEA-2108-1D43-BBD0A140C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4343400"/>
          <a:ext cx="7772400" cy="367985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19</xdr:col>
      <xdr:colOff>477707</xdr:colOff>
      <xdr:row>35</xdr:row>
      <xdr:rowOff>30480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1B6AE44-CD60-031F-3E5E-F9434717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7280" y="4343400"/>
          <a:ext cx="4501067" cy="36880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18C4F9-F10E-4826-95BF-B4C09360C5BD}" name="テーブル1" displayName="テーブル1" ref="B7:O38" totalsRowShown="0" headerRowDxfId="76" dataDxfId="74" headerRowBorderDxfId="75" tableBorderDxfId="73" totalsRowBorderDxfId="72">
  <autoFilter ref="B7:O38" xr:uid="{2818C4F9-F10E-4826-95BF-B4C09360C5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64B058C-A0A5-4E1D-A7DE-FCB84FDFCF9D}" name="月" dataDxfId="71" totalsRowDxfId="70">
      <calculatedColumnFormula>IF(日付マスタ!F4=2,"",日付マスタ!C4&amp;"月")</calculatedColumnFormula>
    </tableColumn>
    <tableColumn id="2" xr3:uid="{3343805B-2E58-4363-9175-82C6F7D95824}" name="日" dataDxfId="69" totalsRowDxfId="68">
      <calculatedColumnFormula>IF(日付マスタ!F4=2,"",DATE($B$2,$C$2,日付マスタ!D4))</calculatedColumnFormula>
    </tableColumn>
    <tableColumn id="3" xr3:uid="{E4903283-5167-4CBA-B817-9408EC3CBEA2}" name="曜日" dataDxfId="67" totalsRowDxfId="66">
      <calculatedColumnFormula>IF(日付マスタ!F4=2,"",日付マスタ!E4)</calculatedColumnFormula>
    </tableColumn>
    <tableColumn id="4" xr3:uid="{285768C7-3C6F-4754-9E11-1AD50C658725}" name="勤務状況" dataDxfId="65" totalsRowDxfId="64"/>
    <tableColumn id="5" xr3:uid="{5A051EA3-7566-4C1F-9D9C-5B56E019CBAB}" name="始業" dataDxfId="63" totalsRowDxfId="62"/>
    <tableColumn id="6" xr3:uid="{26479A55-DE80-4A9F-BE06-59F44B420F87}" name="終業" dataDxfId="61" totalsRowDxfId="60"/>
    <tableColumn id="7" xr3:uid="{77A83682-956B-4942-B42B-67F8EA1A616D}" name="休憩" dataDxfId="59" totalsRowDxfId="58">
      <calculatedColumnFormula>IF(日付マスタ!F4=2,"",IF((勤務表!G8-勤務表!F8)&gt;TIME(6,0,0),時間マスタ!$B$9,0))</calculatedColumnFormula>
    </tableColumn>
    <tableColumn id="8" xr3:uid="{3ABD63BD-0E78-42D1-ABEF-FB1016A3D8DD}" name="実労働時間" dataDxfId="57">
      <calculatedColumnFormula>IF(日付マスタ!F4=2,"",(G8-F8-H8)-テーブル1[[#This Row],[中抜け]])</calculatedColumnFormula>
    </tableColumn>
    <tableColumn id="10" xr3:uid="{5D30CE56-EB2A-4335-B99B-104997465886}" name="時間外" dataDxfId="56">
      <calculatedColumnFormula>IF(日付マスタ!F4=2,"",IF(E8="休日出勤",0,MAX(0,(I8-時間マスタ!$B$3))))+S8</calculatedColumnFormula>
    </tableColumn>
    <tableColumn id="11" xr3:uid="{49489D34-53AE-41FB-B500-E716A080F811}" name="深夜時間" dataDxfId="55" totalsRowDxfId="54">
      <calculatedColumnFormula>IF(日付マスタ!F4=2,"",IF(テーブル1[[#This Row],[始業]]="",TIME(0,0,0),"5:00"-MIN("5:00",テーブル1[[#This Row],[始業]])+MIN("29:00",テーブル1[[#This Row],[終業]])-MIN(MAX("22:00",テーブル1[[#This Row],[始業]]),テーブル1[[#This Row],[終業]])))</calculatedColumnFormula>
    </tableColumn>
    <tableColumn id="12" xr3:uid="{9092C0B4-9F38-44D0-8337-DBB8F0A52F2E}" name="休日出勤" dataDxfId="53" totalsRowDxfId="52">
      <calculatedColumnFormula>IF(日付マスタ!F4=2,"",IF(E8="休日出勤",G8-F8-H8,0))</calculatedColumnFormula>
    </tableColumn>
    <tableColumn id="14" xr3:uid="{D0EE837C-AF41-47C8-8B7B-2A112E35258F}" name="中抜け" dataDxfId="51" totalsRowDxfId="50"/>
    <tableColumn id="13" xr3:uid="{C3B853B8-AB26-4075-B136-65A3FD7A3369}" name="備考" dataDxfId="49"/>
    <tableColumn id="15" xr3:uid="{13928200-6655-4A00-AD7A-4BA1E79A0792}" name="エラー" dataDxfId="48">
      <calculatedColumnFormula>IF(AND(テーブル1[[#This Row],[勤務状況]]="休日",テーブル1[[#This Row],[始業]]&lt;&gt;""),"エラー","")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44C6BC-26CC-4603-808B-425FD3EB184C}" name="テーブル15" displayName="テーブル15" ref="B7:P38" totalsRowShown="0" headerRowDxfId="42" dataDxfId="40" headerRowBorderDxfId="41" tableBorderDxfId="39" totalsRowBorderDxfId="38">
  <autoFilter ref="B7:P38" xr:uid="{2818C4F9-F10E-4826-95BF-B4C09360C5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1D3F407E-AAAA-4FE0-A418-363FC34DEF9A}" name="月" dataDxfId="37" totalsRowDxfId="36"/>
    <tableColumn id="2" xr3:uid="{77BF6A40-14B2-4188-9C10-1B10515FB487}" name="日" dataDxfId="35" totalsRowDxfId="34"/>
    <tableColumn id="3" xr3:uid="{0FC00CFA-EB4D-4AB0-AD1B-B9DDAECAD7A2}" name="曜日" dataDxfId="33" totalsRowDxfId="32"/>
    <tableColumn id="4" xr3:uid="{C45D6060-FA34-4132-9F99-DC1FD0C4430E}" name="勤務状況" dataDxfId="31" totalsRowDxfId="30"/>
    <tableColumn id="5" xr3:uid="{7BA751D7-09F6-442D-B881-96126CFC395F}" name="始業" dataDxfId="29" totalsRowDxfId="28"/>
    <tableColumn id="6" xr3:uid="{95C3EA5E-24EE-42C0-A821-1B4799B074DC}" name="終業" dataDxfId="27" totalsRowDxfId="26"/>
    <tableColumn id="7" xr3:uid="{1D2D65AB-0DED-4E16-A8FD-5F39AEDDFE3C}" name="休憩" dataDxfId="25" totalsRowDxfId="24"/>
    <tableColumn id="8" xr3:uid="{58983D77-FB13-47EC-A6C4-812AC4379A04}" name="実労働時間" dataDxfId="23" totalsRowDxfId="22"/>
    <tableColumn id="9" xr3:uid="{79DF7854-86B8-4AFB-8A75-FF65C7125A8A}" name="法内残業" dataDxfId="21" totalsRowDxfId="20"/>
    <tableColumn id="10" xr3:uid="{06576670-A868-4B0A-B1B7-E65ECBAF8AB7}" name="法外残業" dataDxfId="19" totalsRowDxfId="18"/>
    <tableColumn id="11" xr3:uid="{467AC512-56CA-4473-ADE9-7F1EBD4CD624}" name="深夜時間" dataDxfId="17" totalsRowDxfId="16"/>
    <tableColumn id="12" xr3:uid="{D014BA12-A846-4EB0-96BD-4345830C5E67}" name="休日出勤" dataDxfId="15" totalsRowDxfId="14"/>
    <tableColumn id="14" xr3:uid="{246537F8-9815-4B6D-A5CD-B7A6D9603B8F}" name="中抜け" dataDxfId="13" totalsRowDxfId="12"/>
    <tableColumn id="13" xr3:uid="{CD0C881B-08BA-40B5-83EF-E0F5BDF166D4}" name="備考" dataDxfId="11"/>
    <tableColumn id="15" xr3:uid="{279569CC-FAB3-49F4-8F05-8BEA600F7A55}" name="エラー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B92C8C-E727-4BEA-A925-2E0E23A86B5A}" name="テーブル2" displayName="テーブル2" ref="H2:I19" totalsRowShown="0" headerRowDxfId="9">
  <autoFilter ref="H2:I19" xr:uid="{98B92C8C-E727-4BEA-A925-2E0E23A86B5A}"/>
  <tableColumns count="2">
    <tableColumn id="1" xr3:uid="{53BB4051-E9AD-439F-8D1B-EE03AAF687A4}" name="祝日" dataDxfId="8"/>
    <tableColumn id="2" xr3:uid="{C5DC0B38-DA16-4380-82E2-A489D1B44405}" name="日付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4DB22C-B9CA-4BBD-A41E-3FFE034F5FED}" name="テーブル3" displayName="テーブル3" ref="D2:E292" totalsRowShown="0" headerRowDxfId="6" dataDxfId="4" headerRowBorderDxfId="5" tableBorderDxfId="3" totalsRowBorderDxfId="2">
  <autoFilter ref="D2:E292" xr:uid="{C64DB22C-B9CA-4BBD-A41E-3FFE034F5FED}">
    <filterColumn colId="0" hiddenButton="1"/>
    <filterColumn colId="1" hiddenButton="1"/>
  </autoFilter>
  <tableColumns count="2">
    <tableColumn id="1" xr3:uid="{9EA14648-4575-40FC-9E6C-385771A029FA}" name="始業時間" dataDxfId="1"/>
    <tableColumn id="2" xr3:uid="{BF6AF159-E3A4-4BC7-BADF-143D89701B0D}" name="終業時間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usapo.com/kinmuhyo-excel-template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https://rousapo.com/kinmuhyo-excel-template/" TargetMode="External"/><Relationship Id="rId1" Type="http://schemas.openxmlformats.org/officeDocument/2006/relationships/hyperlink" Target="https://denshi-inei.join-app.online/stamp/home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ousapo.com/kinmuhyo-excel-template/" TargetMode="External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rousapo.com/kinmuhyo-excel-template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ousapo.com/kinmuhyo-excel-templat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ousapo.com/kinmuhyo-excel-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694E-5C04-42D4-9E42-2F5E66579570}">
  <sheetPr>
    <tabColor theme="8" tint="-0.499984740745262"/>
    <pageSetUpPr fitToPage="1"/>
  </sheetPr>
  <dimension ref="B1:T56"/>
  <sheetViews>
    <sheetView tabSelected="1" zoomScale="90" zoomScaleNormal="90" workbookViewId="0">
      <selection activeCell="E8" sqref="E8"/>
    </sheetView>
  </sheetViews>
  <sheetFormatPr defaultRowHeight="17.399999999999999" outlineLevelCol="1"/>
  <cols>
    <col min="1" max="1" width="5.59765625" style="1" customWidth="1"/>
    <col min="2" max="2" width="10.09765625" style="1" bestFit="1" customWidth="1"/>
    <col min="3" max="3" width="8.59765625" style="1" bestFit="1" customWidth="1"/>
    <col min="4" max="4" width="9.19921875" style="1" bestFit="1" customWidth="1"/>
    <col min="5" max="5" width="12.3984375" style="1" bestFit="1" customWidth="1"/>
    <col min="6" max="6" width="10" style="1" customWidth="1"/>
    <col min="7" max="7" width="8.796875" style="1"/>
    <col min="8" max="8" width="10.3984375" style="1" bestFit="1" customWidth="1"/>
    <col min="9" max="9" width="11.59765625" style="1" customWidth="1"/>
    <col min="10" max="10" width="10.3984375" style="1" customWidth="1"/>
    <col min="11" max="13" width="11.296875" style="1" customWidth="1"/>
    <col min="14" max="14" width="40" style="1" customWidth="1"/>
    <col min="15" max="15" width="9.69921875" style="1" customWidth="1"/>
    <col min="16" max="16" width="8.796875" style="1"/>
    <col min="17" max="18" width="13.09765625" style="1" hidden="1" customWidth="1" outlineLevel="1"/>
    <col min="19" max="19" width="13.796875" style="1" hidden="1" customWidth="1" outlineLevel="1"/>
    <col min="20" max="20" width="8.796875" style="1" collapsed="1"/>
    <col min="21" max="16384" width="8.796875" style="1"/>
  </cols>
  <sheetData>
    <row r="1" spans="2:20" ht="26.4">
      <c r="B1" s="56" t="s">
        <v>76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T1" s="1" t="s">
        <v>116</v>
      </c>
    </row>
    <row r="2" spans="2:20" ht="22.2" thickBot="1">
      <c r="B2" s="37">
        <v>2022</v>
      </c>
      <c r="C2" s="38">
        <v>9</v>
      </c>
      <c r="E2" s="52"/>
      <c r="F2" s="53"/>
      <c r="G2" s="54"/>
      <c r="H2" s="54"/>
      <c r="I2" s="54"/>
    </row>
    <row r="3" spans="2:20" ht="17.399999999999999" customHeight="1">
      <c r="B3" s="50"/>
      <c r="C3" s="51"/>
      <c r="E3" s="5" t="s">
        <v>10</v>
      </c>
      <c r="F3" s="113"/>
      <c r="G3" s="114"/>
      <c r="L3" s="64" t="s">
        <v>80</v>
      </c>
      <c r="M3" s="65"/>
    </row>
    <row r="4" spans="2:20" ht="18" thickBot="1">
      <c r="E4" s="5" t="s">
        <v>11</v>
      </c>
      <c r="F4" s="113"/>
      <c r="G4" s="114"/>
      <c r="L4" s="5" t="s">
        <v>79</v>
      </c>
      <c r="M4" s="45">
        <v>10</v>
      </c>
    </row>
    <row r="5" spans="2:20" ht="18" thickBot="1">
      <c r="E5" s="5" t="s">
        <v>12</v>
      </c>
      <c r="F5" s="113"/>
      <c r="G5" s="114"/>
      <c r="L5" s="5" t="s">
        <v>81</v>
      </c>
      <c r="M5" s="45">
        <f>$M$4-D43</f>
        <v>10</v>
      </c>
      <c r="Q5" s="108" t="s">
        <v>117</v>
      </c>
      <c r="R5" s="109">
        <v>0</v>
      </c>
    </row>
    <row r="6" spans="2:20" ht="18" thickBot="1">
      <c r="B6" s="2"/>
      <c r="R6" s="75"/>
    </row>
    <row r="7" spans="2:20">
      <c r="B7" s="12" t="s">
        <v>13</v>
      </c>
      <c r="C7" s="13" t="s">
        <v>0</v>
      </c>
      <c r="D7" s="14" t="s">
        <v>1</v>
      </c>
      <c r="E7" s="82" t="s">
        <v>2</v>
      </c>
      <c r="F7" s="83" t="s">
        <v>3</v>
      </c>
      <c r="G7" s="84" t="s">
        <v>4</v>
      </c>
      <c r="H7" s="12" t="s">
        <v>5</v>
      </c>
      <c r="I7" s="13" t="s">
        <v>7</v>
      </c>
      <c r="J7" s="13" t="s">
        <v>111</v>
      </c>
      <c r="K7" s="13" t="s">
        <v>9</v>
      </c>
      <c r="L7" s="14" t="s">
        <v>8</v>
      </c>
      <c r="M7" s="14" t="s">
        <v>78</v>
      </c>
      <c r="N7" s="13" t="s">
        <v>58</v>
      </c>
      <c r="O7" s="13" t="s">
        <v>89</v>
      </c>
      <c r="Q7" s="110" t="s">
        <v>1</v>
      </c>
      <c r="R7" s="110" t="s">
        <v>118</v>
      </c>
      <c r="S7" s="110" t="s">
        <v>119</v>
      </c>
    </row>
    <row r="8" spans="2:20">
      <c r="B8" s="11" t="str">
        <f>IF(日付マスタ!F4=2,"",日付マスタ!C4&amp;"月")</f>
        <v>9月</v>
      </c>
      <c r="C8" s="3">
        <f>IF(日付マスタ!F4=2,"",DATE($B$2,$C$2,日付マスタ!D4))</f>
        <v>44805</v>
      </c>
      <c r="D8" s="19">
        <f>IF(日付マスタ!F4=2,"",日付マスタ!E4)</f>
        <v>44805</v>
      </c>
      <c r="E8" s="80"/>
      <c r="F8" s="69"/>
      <c r="G8" s="70"/>
      <c r="H8" s="68">
        <f>IF(日付マスタ!F4=2,"",IF((勤務表!G8-勤務表!F8)&gt;TIME(6,0,0),時間マスタ!$B$9,0))</f>
        <v>0</v>
      </c>
      <c r="I8" s="7">
        <f>IF(日付マスタ!F4=2,"",(G8-F8-H8)-テーブル1[[#This Row],[中抜け]])</f>
        <v>0</v>
      </c>
      <c r="J8" s="7">
        <f>IF(日付マスタ!F4=2,"",IF(E8="休日出勤",0,MAX(0,(I8-時間マスタ!$B$3))))+S8</f>
        <v>0</v>
      </c>
      <c r="K8" s="7">
        <f>IF(日付マスタ!F4=2,"",IF(テーブル1[[#This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8" s="9">
        <f>IF(日付マスタ!F4=2,"",IF(E8="休日出勤",G8-F8-H8,0))</f>
        <v>0</v>
      </c>
      <c r="M8" s="62">
        <v>0</v>
      </c>
      <c r="N8" s="85"/>
      <c r="O8" s="39" t="str">
        <f>IF(AND(テーブル1[[#This Row],[勤務状況]]="休日",テーブル1[[#This Row],[始業]]&lt;&gt;""),"エラー","")</f>
        <v/>
      </c>
      <c r="Q8" s="29">
        <f>WEEKDAY(テーブル1[[#This Row],[日]])</f>
        <v>5</v>
      </c>
      <c r="R8" s="111">
        <f>IF(Q8=1,IF(I8&lt;TIME(8,0,0),I8,TIME(8,0,0)),IF(I8&lt;TIME(8,0,0),I8,TIME(8,0,0))+R5)-テーブル1[[#This Row],[休日出勤]]</f>
        <v>0</v>
      </c>
      <c r="S8" s="111">
        <f>IFERROR(IF(Q8=7,IF(R8&gt;TIME(40,0,0),IF((R8-"40:00")&gt;0,R8-"40:00",TIME(0,0,0)),TIME(0,0,0)),TIME(0,0,0)),TIME(0,0,0))</f>
        <v>0</v>
      </c>
    </row>
    <row r="9" spans="2:20">
      <c r="B9" s="11" t="str">
        <f>IF(日付マスタ!F5=2,"",日付マスタ!C5&amp;"月")</f>
        <v>9月</v>
      </c>
      <c r="C9" s="3">
        <f>IF(日付マスタ!F5=2,"",DATE($B$2,$C$2,日付マスタ!D5))</f>
        <v>44806</v>
      </c>
      <c r="D9" s="19">
        <f>IF(日付マスタ!F5=2,"",日付マスタ!E5)</f>
        <v>44806</v>
      </c>
      <c r="E9" s="80"/>
      <c r="F9" s="69"/>
      <c r="G9" s="70"/>
      <c r="H9" s="68">
        <f>IF(日付マスタ!F5=2,"",IF((勤務表!G9-勤務表!F9)&gt;TIME(6,0,0),時間マスタ!$B$9,0))</f>
        <v>0</v>
      </c>
      <c r="I9" s="7">
        <f>IF(日付マスタ!F5=2,"",(G9-F9-H9)-テーブル1[[#This Row],[中抜け]])</f>
        <v>0</v>
      </c>
      <c r="J9" s="7">
        <f>IF(日付マスタ!F5=2,"",IF(E9="休日出勤",0,MAX(0,(I9-時間マスタ!$B$3))))+S9</f>
        <v>0</v>
      </c>
      <c r="K9" s="7">
        <f>IF(日付マスタ!F5=2,"",IF(テーブル1[[#This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9" s="9">
        <f>IF(日付マスタ!F5=2,"",IF(E9="休日出勤",G9-F9-H9,0))</f>
        <v>0</v>
      </c>
      <c r="M9" s="62">
        <v>0</v>
      </c>
      <c r="N9" s="86"/>
      <c r="O9" s="7" t="str">
        <f>IF(AND(テーブル1[[#This Row],[勤務状況]]="休日",テーブル1[[#This Row],[始業]]&lt;&gt;""),"エラー","")</f>
        <v/>
      </c>
      <c r="Q9" s="29">
        <f>WEEKDAY(テーブル1[[#This Row],[日]])</f>
        <v>6</v>
      </c>
      <c r="R9" s="111">
        <f>IF(Q9=1,IF(I9&lt;TIME(8,0,0),I9,TIME(8,0,0)),IF(I9&lt;TIME(8,0,0),I9,TIME(8,0,0))+R8)-テーブル1[[#This Row],[休日出勤]]</f>
        <v>0</v>
      </c>
      <c r="S9" s="111">
        <f t="shared" ref="S9:S38" si="0">IFERROR(IF(Q9=7,IF(R9&gt;TIME(40,0,0),IF((R9-"40:00")&gt;0,R9-"40:00",TIME(0,0,0)),TIME(0,0,0)),TIME(0,0,0)),TIME(0,0,0))</f>
        <v>0</v>
      </c>
    </row>
    <row r="10" spans="2:20">
      <c r="B10" s="11" t="str">
        <f>IF(日付マスタ!F6=2,"",日付マスタ!C6&amp;"月")</f>
        <v>9月</v>
      </c>
      <c r="C10" s="3">
        <f>IF(日付マスタ!F6=2,"",DATE($B$2,$C$2,日付マスタ!D6))</f>
        <v>44807</v>
      </c>
      <c r="D10" s="19">
        <f>IF(日付マスタ!F6=2,"",日付マスタ!E6)</f>
        <v>44807</v>
      </c>
      <c r="E10" s="80"/>
      <c r="F10" s="69"/>
      <c r="G10" s="70"/>
      <c r="H10" s="68">
        <f>IF(日付マスタ!F6=2,"",IF((勤務表!G10-勤務表!F10)&gt;TIME(6,0,0),時間マスタ!$B$9,0))</f>
        <v>0</v>
      </c>
      <c r="I10" s="7">
        <f>IF(日付マスタ!F6=2,"",(G10-F10-H10)-テーブル1[[#This Row],[中抜け]])</f>
        <v>0</v>
      </c>
      <c r="J10" s="7">
        <f>IF(日付マスタ!F6=2,"",IF(E10="休日出勤",0,MAX(0,(I10-時間マスタ!$B$3))))+S10</f>
        <v>0</v>
      </c>
      <c r="K10" s="7">
        <f>IF(日付マスタ!F6=2,"",IF(テーブル1[[#This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0" s="9">
        <f>IF(日付マスタ!F6=2,"",IF(E10="休日出勤",G10-F10-H10,0))</f>
        <v>0</v>
      </c>
      <c r="M10" s="62">
        <v>0</v>
      </c>
      <c r="N10" s="86"/>
      <c r="O10" s="7" t="str">
        <f>IF(AND(テーブル1[[#This Row],[勤務状況]]="休日",テーブル1[[#This Row],[始業]]&lt;&gt;""),"エラー","")</f>
        <v/>
      </c>
      <c r="Q10" s="29">
        <f>WEEKDAY(テーブル1[[#This Row],[日]])</f>
        <v>7</v>
      </c>
      <c r="R10" s="111">
        <f>IF(Q10=1,IF(I10&lt;TIME(8,0,0),I10,TIME(8,0,0)),IF(I10&lt;TIME(8,0,0),I10,TIME(8,0,0))+R9)-テーブル1[[#This Row],[休日出勤]]</f>
        <v>0</v>
      </c>
      <c r="S10" s="111">
        <f t="shared" si="0"/>
        <v>0</v>
      </c>
    </row>
    <row r="11" spans="2:20">
      <c r="B11" s="11" t="str">
        <f>IF(日付マスタ!F7=2,"",日付マスタ!C7&amp;"月")</f>
        <v>9月</v>
      </c>
      <c r="C11" s="3">
        <f>IF(日付マスタ!F7=2,"",DATE($B$2,$C$2,日付マスタ!D7))</f>
        <v>44808</v>
      </c>
      <c r="D11" s="19">
        <f>IF(日付マスタ!F7=2,"",日付マスタ!E7)</f>
        <v>44808</v>
      </c>
      <c r="E11" s="80"/>
      <c r="F11" s="69"/>
      <c r="G11" s="70"/>
      <c r="H11" s="68">
        <f>IF(日付マスタ!F7=2,"",IF((勤務表!G11-勤務表!F11)&gt;TIME(6,0,0),時間マスタ!$B$9,0))</f>
        <v>0</v>
      </c>
      <c r="I11" s="7">
        <f>IF(日付マスタ!F7=2,"",(G11-F11-H11)-テーブル1[[#This Row],[中抜け]])</f>
        <v>0</v>
      </c>
      <c r="J11" s="7">
        <f>IF(日付マスタ!F7=2,"",IF(E11="休日出勤",0,MAX(0,(I11-時間マスタ!$B$3))))+S11</f>
        <v>0</v>
      </c>
      <c r="K11" s="7">
        <f>IF(日付マスタ!F7=2,"",IF(テーブル1[[#This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1" s="9">
        <f>IF(日付マスタ!F7=2,"",IF(E11="休日出勤",G11-F11-H11,0))</f>
        <v>0</v>
      </c>
      <c r="M11" s="62">
        <v>0</v>
      </c>
      <c r="N11" s="86"/>
      <c r="O11" s="7" t="str">
        <f>IF(AND(テーブル1[[#This Row],[勤務状況]]="休日",テーブル1[[#This Row],[始業]]&lt;&gt;""),"エラー","")</f>
        <v/>
      </c>
      <c r="Q11" s="29">
        <f>WEEKDAY(テーブル1[[#This Row],[日]])</f>
        <v>1</v>
      </c>
      <c r="R11" s="111">
        <f>IF(Q11=1,IF(I11&lt;TIME(8,0,0),I11,TIME(8,0,0)),IF(I11&lt;TIME(8,0,0),I11,TIME(8,0,0))+R10)-テーブル1[[#This Row],[休日出勤]]</f>
        <v>0</v>
      </c>
      <c r="S11" s="111">
        <f t="shared" si="0"/>
        <v>0</v>
      </c>
    </row>
    <row r="12" spans="2:20">
      <c r="B12" s="11" t="str">
        <f>IF(日付マスタ!F8=2,"",日付マスタ!C8&amp;"月")</f>
        <v>9月</v>
      </c>
      <c r="C12" s="3">
        <f>IF(日付マスタ!F8=2,"",DATE($B$2,$C$2,日付マスタ!D8))</f>
        <v>44809</v>
      </c>
      <c r="D12" s="19">
        <f>IF(日付マスタ!F8=2,"",日付マスタ!E8)</f>
        <v>44809</v>
      </c>
      <c r="E12" s="80"/>
      <c r="F12" s="69"/>
      <c r="G12" s="70"/>
      <c r="H12" s="68">
        <f>IF(日付マスタ!F8=2,"",IF((勤務表!G12-勤務表!F12)&gt;TIME(6,0,0),時間マスタ!$B$9,0))</f>
        <v>0</v>
      </c>
      <c r="I12" s="7">
        <f>IF(日付マスタ!F8=2,"",(G12-F12-H12)-テーブル1[[#This Row],[中抜け]])</f>
        <v>0</v>
      </c>
      <c r="J12" s="7">
        <f>IF(日付マスタ!F8=2,"",IF(E12="休日出勤",0,MAX(0,(I12-時間マスタ!$B$3))))+S12</f>
        <v>0</v>
      </c>
      <c r="K12" s="7">
        <f>IF(日付マスタ!F8=2,"",IF(テーブル1[[#This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2" s="9">
        <f>IF(日付マスタ!F8=2,"",IF(E12="休日出勤",G12-F12-H12,0))</f>
        <v>0</v>
      </c>
      <c r="M12" s="62">
        <v>0</v>
      </c>
      <c r="N12" s="86"/>
      <c r="O12" s="7" t="str">
        <f>IF(AND(テーブル1[[#This Row],[勤務状況]]="休日",テーブル1[[#This Row],[始業]]&lt;&gt;""),"エラー","")</f>
        <v/>
      </c>
      <c r="Q12" s="29">
        <f>WEEKDAY(テーブル1[[#This Row],[日]])</f>
        <v>2</v>
      </c>
      <c r="R12" s="111">
        <f>IF(Q12=1,IF(I12&lt;TIME(8,0,0),I12,TIME(8,0,0)),IF(I12&lt;TIME(8,0,0),I12,TIME(8,0,0))+R11)-テーブル1[[#This Row],[休日出勤]]</f>
        <v>0</v>
      </c>
      <c r="S12" s="111">
        <f t="shared" si="0"/>
        <v>0</v>
      </c>
    </row>
    <row r="13" spans="2:20">
      <c r="B13" s="11" t="str">
        <f>IF(日付マスタ!F9=2,"",日付マスタ!C9&amp;"月")</f>
        <v>9月</v>
      </c>
      <c r="C13" s="3">
        <f>IF(日付マスタ!F9=2,"",DATE($B$2,$C$2,日付マスタ!D9))</f>
        <v>44810</v>
      </c>
      <c r="D13" s="19">
        <f>IF(日付マスタ!F9=2,"",日付マスタ!E9)</f>
        <v>44810</v>
      </c>
      <c r="E13" s="80"/>
      <c r="F13" s="69"/>
      <c r="G13" s="70"/>
      <c r="H13" s="68">
        <f>IF(日付マスタ!F9=2,"",IF((勤務表!G13-勤務表!F13)&gt;TIME(6,0,0),時間マスタ!$B$9,0))</f>
        <v>0</v>
      </c>
      <c r="I13" s="7">
        <f>IF(日付マスタ!F9=2,"",(G13-F13-H13)-テーブル1[[#This Row],[中抜け]])</f>
        <v>0</v>
      </c>
      <c r="J13" s="7">
        <f>IF(日付マスタ!F9=2,"",IF(E13="休日出勤",0,MAX(0,(I13-時間マスタ!$B$3))))+S13</f>
        <v>0</v>
      </c>
      <c r="K13" s="7">
        <f>IF(日付マスタ!F9=2,"",IF(テーブル1[[#This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3" s="9">
        <f>IF(日付マスタ!F9=2,"",IF(E13="休日出勤",G13-F13-H13,0))</f>
        <v>0</v>
      </c>
      <c r="M13" s="62">
        <v>0</v>
      </c>
      <c r="N13" s="86"/>
      <c r="O13" s="7" t="str">
        <f>IF(AND(テーブル1[[#This Row],[勤務状況]]="休日",テーブル1[[#This Row],[始業]]&lt;&gt;""),"エラー","")</f>
        <v/>
      </c>
      <c r="Q13" s="29">
        <f>WEEKDAY(テーブル1[[#This Row],[日]])</f>
        <v>3</v>
      </c>
      <c r="R13" s="111">
        <f>IF(Q13=1,IF(I13&lt;TIME(8,0,0),I13,TIME(8,0,0)),IF(I13&lt;TIME(8,0,0),I13,TIME(8,0,0))+R12)-テーブル1[[#This Row],[休日出勤]]</f>
        <v>0</v>
      </c>
      <c r="S13" s="111">
        <f t="shared" si="0"/>
        <v>0</v>
      </c>
    </row>
    <row r="14" spans="2:20">
      <c r="B14" s="11" t="str">
        <f>IF(日付マスタ!F10=2,"",日付マスタ!C10&amp;"月")</f>
        <v>9月</v>
      </c>
      <c r="C14" s="3">
        <f>IF(日付マスタ!F10=2,"",DATE($B$2,$C$2,日付マスタ!D10))</f>
        <v>44811</v>
      </c>
      <c r="D14" s="19">
        <f>IF(日付マスタ!F10=2,"",日付マスタ!E10)</f>
        <v>44811</v>
      </c>
      <c r="E14" s="80"/>
      <c r="F14" s="69"/>
      <c r="G14" s="70"/>
      <c r="H14" s="68">
        <f>IF(日付マスタ!F10=2,"",IF((勤務表!G14-勤務表!F14)&gt;TIME(6,0,0),時間マスタ!$B$9,0))</f>
        <v>0</v>
      </c>
      <c r="I14" s="7">
        <f>IF(日付マスタ!F10=2,"",(G14-F14-H14)-テーブル1[[#This Row],[中抜け]])</f>
        <v>0</v>
      </c>
      <c r="J14" s="7">
        <f>IF(日付マスタ!F10=2,"",IF(E14="休日出勤",0,MAX(0,(I14-時間マスタ!$B$3))))+S14</f>
        <v>0</v>
      </c>
      <c r="K14" s="7">
        <f>IF(日付マスタ!F10=2,"",IF(テーブル1[[#This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4" s="9">
        <f>IF(日付マスタ!F10=2,"",IF(E14="休日出勤",G14-F14-H14,0))</f>
        <v>0</v>
      </c>
      <c r="M14" s="62">
        <v>0</v>
      </c>
      <c r="N14" s="86"/>
      <c r="O14" s="7" t="str">
        <f>IF(AND(テーブル1[[#This Row],[勤務状況]]="休日",テーブル1[[#This Row],[始業]]&lt;&gt;""),"エラー","")</f>
        <v/>
      </c>
      <c r="Q14" s="29">
        <f>WEEKDAY(テーブル1[[#This Row],[日]])</f>
        <v>4</v>
      </c>
      <c r="R14" s="111">
        <f>IF(Q14=1,IF(I14&lt;TIME(8,0,0),I14,TIME(8,0,0)),IF(I14&lt;TIME(8,0,0),I14,TIME(8,0,0))+R13)-テーブル1[[#This Row],[休日出勤]]</f>
        <v>0</v>
      </c>
      <c r="S14" s="111">
        <f t="shared" si="0"/>
        <v>0</v>
      </c>
    </row>
    <row r="15" spans="2:20">
      <c r="B15" s="11" t="str">
        <f>IF(日付マスタ!F11=2,"",日付マスタ!C11&amp;"月")</f>
        <v>9月</v>
      </c>
      <c r="C15" s="3">
        <f>IF(日付マスタ!F11=2,"",DATE($B$2,$C$2,日付マスタ!D11))</f>
        <v>44812</v>
      </c>
      <c r="D15" s="19">
        <f>IF(日付マスタ!F11=2,"",日付マスタ!E11)</f>
        <v>44812</v>
      </c>
      <c r="E15" s="80"/>
      <c r="F15" s="69"/>
      <c r="G15" s="70"/>
      <c r="H15" s="68">
        <f>IF(日付マスタ!F11=2,"",IF((勤務表!G15-勤務表!F15)&gt;TIME(6,0,0),時間マスタ!$B$9,0))</f>
        <v>0</v>
      </c>
      <c r="I15" s="7">
        <f>IF(日付マスタ!F11=2,"",(G15-F15-H15)-テーブル1[[#This Row],[中抜け]])</f>
        <v>0</v>
      </c>
      <c r="J15" s="7">
        <f>IF(日付マスタ!F11=2,"",IF(E15="休日出勤",0,MAX(0,(I15-時間マスタ!$B$3))))+S15</f>
        <v>0</v>
      </c>
      <c r="K15" s="7">
        <f>IF(日付マスタ!F11=2,"",IF(テーブル1[[#This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5" s="9">
        <f>IF(日付マスタ!F11=2,"",IF(E15="休日出勤",G15-F15-H15,0))</f>
        <v>0</v>
      </c>
      <c r="M15" s="62">
        <v>0</v>
      </c>
      <c r="N15" s="86"/>
      <c r="O15" s="7" t="str">
        <f>IF(AND(テーブル1[[#This Row],[勤務状況]]="休日",テーブル1[[#This Row],[始業]]&lt;&gt;""),"エラー","")</f>
        <v/>
      </c>
      <c r="Q15" s="29">
        <f>WEEKDAY(テーブル1[[#This Row],[日]])</f>
        <v>5</v>
      </c>
      <c r="R15" s="111">
        <f>IF(Q15=1,IF(I15&lt;TIME(8,0,0),I15,TIME(8,0,0)),IF(I15&lt;TIME(8,0,0),I15,TIME(8,0,0))+R14)-テーブル1[[#This Row],[休日出勤]]</f>
        <v>0</v>
      </c>
      <c r="S15" s="111">
        <f t="shared" si="0"/>
        <v>0</v>
      </c>
    </row>
    <row r="16" spans="2:20">
      <c r="B16" s="11" t="str">
        <f>IF(日付マスタ!F12=2,"",日付マスタ!C12&amp;"月")</f>
        <v>9月</v>
      </c>
      <c r="C16" s="3">
        <f>IF(日付マスタ!F12=2,"",DATE($B$2,$C$2,日付マスタ!D12))</f>
        <v>44813</v>
      </c>
      <c r="D16" s="19">
        <f>IF(日付マスタ!F12=2,"",日付マスタ!E12)</f>
        <v>44813</v>
      </c>
      <c r="E16" s="80"/>
      <c r="F16" s="69"/>
      <c r="G16" s="70"/>
      <c r="H16" s="68">
        <f>IF(日付マスタ!F12=2,"",IF((勤務表!G16-勤務表!F16)&gt;TIME(6,0,0),時間マスタ!$B$9,0))</f>
        <v>0</v>
      </c>
      <c r="I16" s="7">
        <f>IF(日付マスタ!F12=2,"",(G16-F16-H16)-テーブル1[[#This Row],[中抜け]])</f>
        <v>0</v>
      </c>
      <c r="J16" s="7">
        <f>IF(日付マスタ!F12=2,"",IF(E16="休日出勤",0,MAX(0,(I16-時間マスタ!$B$3))))+S16</f>
        <v>0</v>
      </c>
      <c r="K16" s="7">
        <f>IF(日付マスタ!F12=2,"",IF(テーブル1[[#This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6" s="9">
        <f>IF(日付マスタ!F12=2,"",IF(E16="休日出勤",G16-F16-H16,0))</f>
        <v>0</v>
      </c>
      <c r="M16" s="62">
        <v>0</v>
      </c>
      <c r="N16" s="86"/>
      <c r="O16" s="7" t="str">
        <f>IF(AND(テーブル1[[#This Row],[勤務状況]]="休日",テーブル1[[#This Row],[始業]]&lt;&gt;""),"エラー","")</f>
        <v/>
      </c>
      <c r="Q16" s="29">
        <f>WEEKDAY(テーブル1[[#This Row],[日]])</f>
        <v>6</v>
      </c>
      <c r="R16" s="111">
        <f>IF(Q16=1,IF(I16&lt;TIME(8,0,0),I16,TIME(8,0,0)),IF(I16&lt;TIME(8,0,0),I16,TIME(8,0,0))+R15)-テーブル1[[#This Row],[休日出勤]]</f>
        <v>0</v>
      </c>
      <c r="S16" s="111">
        <f t="shared" si="0"/>
        <v>0</v>
      </c>
    </row>
    <row r="17" spans="2:19">
      <c r="B17" s="11" t="str">
        <f>IF(日付マスタ!F13=2,"",日付マスタ!C13&amp;"月")</f>
        <v>9月</v>
      </c>
      <c r="C17" s="3">
        <f>IF(日付マスタ!F13=2,"",DATE($B$2,$C$2,日付マスタ!D13))</f>
        <v>44814</v>
      </c>
      <c r="D17" s="19">
        <f>IF(日付マスタ!F13=2,"",日付マスタ!E13)</f>
        <v>44814</v>
      </c>
      <c r="E17" s="80"/>
      <c r="F17" s="69"/>
      <c r="G17" s="70"/>
      <c r="H17" s="68">
        <f>IF(日付マスタ!F13=2,"",IF((勤務表!G17-勤務表!F17)&gt;TIME(6,0,0),時間マスタ!$B$9,0))</f>
        <v>0</v>
      </c>
      <c r="I17" s="7">
        <f>IF(日付マスタ!F13=2,"",(G17-F17-H17)-テーブル1[[#This Row],[中抜け]])</f>
        <v>0</v>
      </c>
      <c r="J17" s="7">
        <f>IF(日付マスタ!F13=2,"",IF(E17="休日出勤",0,MAX(0,(I17-時間マスタ!$B$3))))+S17</f>
        <v>0</v>
      </c>
      <c r="K17" s="7">
        <f>IF(日付マスタ!F13=2,"",IF(テーブル1[[#This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7" s="9">
        <f>IF(日付マスタ!F13=2,"",IF(E17="休日出勤",G17-F17-H17,0))</f>
        <v>0</v>
      </c>
      <c r="M17" s="62">
        <v>0</v>
      </c>
      <c r="N17" s="86"/>
      <c r="O17" s="7" t="str">
        <f>IF(AND(テーブル1[[#This Row],[勤務状況]]="休日",テーブル1[[#This Row],[始業]]&lt;&gt;""),"エラー","")</f>
        <v/>
      </c>
      <c r="Q17" s="29">
        <f>WEEKDAY(テーブル1[[#This Row],[日]])</f>
        <v>7</v>
      </c>
      <c r="R17" s="111">
        <f>IF(Q17=1,IF(I17&lt;TIME(8,0,0),I17,TIME(8,0,0)),IF(I17&lt;TIME(8,0,0),I17,TIME(8,0,0))+R16)-テーブル1[[#This Row],[休日出勤]]</f>
        <v>0</v>
      </c>
      <c r="S17" s="111">
        <f t="shared" si="0"/>
        <v>0</v>
      </c>
    </row>
    <row r="18" spans="2:19">
      <c r="B18" s="11" t="str">
        <f>IF(日付マスタ!F14=2,"",日付マスタ!C14&amp;"月")</f>
        <v>9月</v>
      </c>
      <c r="C18" s="3">
        <f>IF(日付マスタ!F14=2,"",DATE($B$2,$C$2,日付マスタ!D14))</f>
        <v>44815</v>
      </c>
      <c r="D18" s="19">
        <f>IF(日付マスタ!F14=2,"",日付マスタ!E14)</f>
        <v>44815</v>
      </c>
      <c r="E18" s="80"/>
      <c r="F18" s="69"/>
      <c r="G18" s="70"/>
      <c r="H18" s="68">
        <f>IF(日付マスタ!F14=2,"",IF((勤務表!G18-勤務表!F18)&gt;TIME(6,0,0),時間マスタ!$B$9,0))</f>
        <v>0</v>
      </c>
      <c r="I18" s="7">
        <f>IF(日付マスタ!F14=2,"",(G18-F18-H18)-テーブル1[[#This Row],[中抜け]])</f>
        <v>0</v>
      </c>
      <c r="J18" s="7">
        <f>IF(日付マスタ!F14=2,"",IF(E18="休日出勤",0,MAX(0,(I18-時間マスタ!$B$3))))+S18</f>
        <v>0</v>
      </c>
      <c r="K18" s="7">
        <f>IF(日付マスタ!F14=2,"",IF(テーブル1[[#This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8" s="9">
        <f>IF(日付マスタ!F14=2,"",IF(E18="休日出勤",G18-F18-H18,0))</f>
        <v>0</v>
      </c>
      <c r="M18" s="62">
        <v>0</v>
      </c>
      <c r="N18" s="86"/>
      <c r="O18" s="7" t="str">
        <f>IF(AND(テーブル1[[#This Row],[勤務状況]]="休日",テーブル1[[#This Row],[始業]]&lt;&gt;""),"エラー","")</f>
        <v/>
      </c>
      <c r="Q18" s="29">
        <f>WEEKDAY(テーブル1[[#This Row],[日]])</f>
        <v>1</v>
      </c>
      <c r="R18" s="111">
        <f>IF(Q18=1,IF(I18&lt;TIME(8,0,0),I18,TIME(8,0,0)),IF(I18&lt;TIME(8,0,0),I18,TIME(8,0,0))+R17)-テーブル1[[#This Row],[休日出勤]]</f>
        <v>0</v>
      </c>
      <c r="S18" s="111">
        <f t="shared" si="0"/>
        <v>0</v>
      </c>
    </row>
    <row r="19" spans="2:19">
      <c r="B19" s="11" t="str">
        <f>IF(日付マスタ!F15=2,"",日付マスタ!C15&amp;"月")</f>
        <v>9月</v>
      </c>
      <c r="C19" s="3">
        <f>IF(日付マスタ!F15=2,"",DATE($B$2,$C$2,日付マスタ!D15))</f>
        <v>44816</v>
      </c>
      <c r="D19" s="19">
        <f>IF(日付マスタ!F15=2,"",日付マスタ!E15)</f>
        <v>44816</v>
      </c>
      <c r="E19" s="80"/>
      <c r="F19" s="69"/>
      <c r="G19" s="70"/>
      <c r="H19" s="68">
        <f>IF(日付マスタ!F15=2,"",IF((勤務表!G19-勤務表!F19)&gt;TIME(6,0,0),時間マスタ!$B$9,0))</f>
        <v>0</v>
      </c>
      <c r="I19" s="7">
        <f>IF(日付マスタ!F15=2,"",(G19-F19-H19)-テーブル1[[#This Row],[中抜け]])</f>
        <v>0</v>
      </c>
      <c r="J19" s="7">
        <f>IF(日付マスタ!F15=2,"",IF(E19="休日出勤",0,MAX(0,(I19-時間マスタ!$B$3))))+S19</f>
        <v>0</v>
      </c>
      <c r="K19" s="7">
        <f>IF(日付マスタ!F15=2,"",IF(テーブル1[[#This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19" s="9">
        <f>IF(日付マスタ!F15=2,"",IF(E19="休日出勤",G19-F19-H19,0))</f>
        <v>0</v>
      </c>
      <c r="M19" s="62">
        <v>0</v>
      </c>
      <c r="N19" s="86"/>
      <c r="O19" s="7" t="str">
        <f>IF(AND(テーブル1[[#This Row],[勤務状況]]="休日",テーブル1[[#This Row],[始業]]&lt;&gt;""),"エラー","")</f>
        <v/>
      </c>
      <c r="Q19" s="29">
        <f>WEEKDAY(テーブル1[[#This Row],[日]])</f>
        <v>2</v>
      </c>
      <c r="R19" s="111">
        <f>IF(Q19=1,IF(I19&lt;TIME(8,0,0),I19,TIME(8,0,0)),IF(I19&lt;TIME(8,0,0),I19,TIME(8,0,0))+R18)-テーブル1[[#This Row],[休日出勤]]</f>
        <v>0</v>
      </c>
      <c r="S19" s="111">
        <f t="shared" si="0"/>
        <v>0</v>
      </c>
    </row>
    <row r="20" spans="2:19">
      <c r="B20" s="11" t="str">
        <f>IF(日付マスタ!F16=2,"",日付マスタ!C16&amp;"月")</f>
        <v>9月</v>
      </c>
      <c r="C20" s="3">
        <f>IF(日付マスタ!F16=2,"",DATE($B$2,$C$2,日付マスタ!D16))</f>
        <v>44817</v>
      </c>
      <c r="D20" s="19">
        <f>IF(日付マスタ!F16=2,"",日付マスタ!E16)</f>
        <v>44817</v>
      </c>
      <c r="E20" s="80"/>
      <c r="F20" s="69"/>
      <c r="G20" s="70"/>
      <c r="H20" s="68">
        <f>IF(日付マスタ!F16=2,"",IF((勤務表!G20-勤務表!F20)&gt;TIME(6,0,0),時間マスタ!$B$9,0))</f>
        <v>0</v>
      </c>
      <c r="I20" s="7">
        <f>IF(日付マスタ!F16=2,"",(G20-F20-H20)-テーブル1[[#This Row],[中抜け]])</f>
        <v>0</v>
      </c>
      <c r="J20" s="7">
        <f>IF(日付マスタ!F16=2,"",IF(E20="休日出勤",0,MAX(0,(I20-時間マスタ!$B$3))))+S20</f>
        <v>0</v>
      </c>
      <c r="K20" s="7">
        <f>IF(日付マスタ!F16=2,"",IF(テーブル1[[#This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0" s="9">
        <f>IF(日付マスタ!F16=2,"",IF(E20="休日出勤",G20-F20-H20,0))</f>
        <v>0</v>
      </c>
      <c r="M20" s="62">
        <v>0</v>
      </c>
      <c r="N20" s="86"/>
      <c r="O20" s="7" t="str">
        <f>IF(AND(テーブル1[[#This Row],[勤務状況]]="休日",テーブル1[[#This Row],[始業]]&lt;&gt;""),"エラー","")</f>
        <v/>
      </c>
      <c r="Q20" s="29">
        <f>WEEKDAY(テーブル1[[#This Row],[日]])</f>
        <v>3</v>
      </c>
      <c r="R20" s="111">
        <f>IF(Q20=1,IF(I20&lt;TIME(8,0,0),I20,TIME(8,0,0)),IF(I20&lt;TIME(8,0,0),I20,TIME(8,0,0))+R19)-テーブル1[[#This Row],[休日出勤]]</f>
        <v>0</v>
      </c>
      <c r="S20" s="111">
        <f t="shared" si="0"/>
        <v>0</v>
      </c>
    </row>
    <row r="21" spans="2:19">
      <c r="B21" s="11" t="str">
        <f>IF(日付マスタ!F17=2,"",日付マスタ!C17&amp;"月")</f>
        <v>9月</v>
      </c>
      <c r="C21" s="3">
        <f>IF(日付マスタ!F17=2,"",DATE($B$2,$C$2,日付マスタ!D17))</f>
        <v>44818</v>
      </c>
      <c r="D21" s="19">
        <f>IF(日付マスタ!F17=2,"",日付マスタ!E17)</f>
        <v>44818</v>
      </c>
      <c r="E21" s="80"/>
      <c r="F21" s="69"/>
      <c r="G21" s="70"/>
      <c r="H21" s="68">
        <f>IF(日付マスタ!F17=2,"",IF((勤務表!G21-勤務表!F21)&gt;TIME(6,0,0),時間マスタ!$B$9,0))</f>
        <v>0</v>
      </c>
      <c r="I21" s="7">
        <f>IF(日付マスタ!F17=2,"",(G21-F21-H21)-テーブル1[[#This Row],[中抜け]])</f>
        <v>0</v>
      </c>
      <c r="J21" s="7">
        <f>IF(日付マスタ!F17=2,"",IF(E21="休日出勤",0,MAX(0,(I21-時間マスタ!$B$3))))+S21</f>
        <v>0</v>
      </c>
      <c r="K21" s="7">
        <f>IF(日付マスタ!F17=2,"",IF(テーブル1[[#This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1" s="9">
        <f>IF(日付マスタ!F17=2,"",IF(E21="休日出勤",G21-F21-H21,0))</f>
        <v>0</v>
      </c>
      <c r="M21" s="62">
        <v>0</v>
      </c>
      <c r="N21" s="86"/>
      <c r="O21" s="7" t="str">
        <f>IF(AND(テーブル1[[#This Row],[勤務状況]]="休日",テーブル1[[#This Row],[始業]]&lt;&gt;""),"エラー","")</f>
        <v/>
      </c>
      <c r="Q21" s="29">
        <f>WEEKDAY(テーブル1[[#This Row],[日]])</f>
        <v>4</v>
      </c>
      <c r="R21" s="111">
        <f>IF(Q21=1,IF(I21&lt;TIME(8,0,0),I21,TIME(8,0,0)),IF(I21&lt;TIME(8,0,0),I21,TIME(8,0,0))+R20)-テーブル1[[#This Row],[休日出勤]]</f>
        <v>0</v>
      </c>
      <c r="S21" s="111">
        <f t="shared" si="0"/>
        <v>0</v>
      </c>
    </row>
    <row r="22" spans="2:19">
      <c r="B22" s="11" t="str">
        <f>IF(日付マスタ!F18=2,"",日付マスタ!C18&amp;"月")</f>
        <v>9月</v>
      </c>
      <c r="C22" s="3">
        <f>IF(日付マスタ!F18=2,"",DATE($B$2,$C$2,日付マスタ!D18))</f>
        <v>44819</v>
      </c>
      <c r="D22" s="19">
        <f>IF(日付マスタ!F18=2,"",日付マスタ!E18)</f>
        <v>44819</v>
      </c>
      <c r="E22" s="80"/>
      <c r="F22" s="69"/>
      <c r="G22" s="70"/>
      <c r="H22" s="68">
        <f>IF(日付マスタ!F18=2,"",IF((勤務表!G22-勤務表!F22)&gt;TIME(6,0,0),時間マスタ!$B$9,0))</f>
        <v>0</v>
      </c>
      <c r="I22" s="7">
        <f>IF(日付マスタ!F18=2,"",(G22-F22-H22)-テーブル1[[#This Row],[中抜け]])</f>
        <v>0</v>
      </c>
      <c r="J22" s="7">
        <f>IF(日付マスタ!F18=2,"",IF(E22="休日出勤",0,MAX(0,(I22-時間マスタ!$B$3))))+S22</f>
        <v>0</v>
      </c>
      <c r="K22" s="7">
        <f>IF(日付マスタ!F18=2,"",IF(テーブル1[[#This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2" s="9">
        <f>IF(日付マスタ!F18=2,"",IF(E22="休日出勤",G22-F22-H22,0))</f>
        <v>0</v>
      </c>
      <c r="M22" s="62">
        <v>0</v>
      </c>
      <c r="N22" s="86"/>
      <c r="O22" s="7" t="str">
        <f>IF(AND(テーブル1[[#This Row],[勤務状況]]="休日",テーブル1[[#This Row],[始業]]&lt;&gt;""),"エラー","")</f>
        <v/>
      </c>
      <c r="Q22" s="29">
        <f>WEEKDAY(テーブル1[[#This Row],[日]])</f>
        <v>5</v>
      </c>
      <c r="R22" s="111">
        <f>IF(Q22=1,IF(I22&lt;TIME(8,0,0),I22,TIME(8,0,0)),IF(I22&lt;TIME(8,0,0),I22,TIME(8,0,0))+R21)-テーブル1[[#This Row],[休日出勤]]</f>
        <v>0</v>
      </c>
      <c r="S22" s="111">
        <f t="shared" si="0"/>
        <v>0</v>
      </c>
    </row>
    <row r="23" spans="2:19">
      <c r="B23" s="11" t="str">
        <f>IF(日付マスタ!F19=2,"",日付マスタ!C19&amp;"月")</f>
        <v>9月</v>
      </c>
      <c r="C23" s="3">
        <f>IF(日付マスタ!F19=2,"",DATE($B$2,$C$2,日付マスタ!D19))</f>
        <v>44820</v>
      </c>
      <c r="D23" s="19">
        <f>IF(日付マスタ!F19=2,"",日付マスタ!E19)</f>
        <v>44820</v>
      </c>
      <c r="E23" s="80"/>
      <c r="F23" s="69"/>
      <c r="G23" s="70"/>
      <c r="H23" s="68">
        <f>IF(日付マスタ!F19=2,"",IF((勤務表!G23-勤務表!F23)&gt;TIME(6,0,0),時間マスタ!$B$9,0))</f>
        <v>0</v>
      </c>
      <c r="I23" s="7">
        <f>IF(日付マスタ!F19=2,"",(G23-F23-H23)-テーブル1[[#This Row],[中抜け]])</f>
        <v>0</v>
      </c>
      <c r="J23" s="7">
        <f>IF(日付マスタ!F19=2,"",IF(E23="休日出勤",0,MAX(0,(I23-時間マスタ!$B$3))))+S23</f>
        <v>0</v>
      </c>
      <c r="K23" s="7">
        <f>IF(日付マスタ!F19=2,"",IF(テーブル1[[#This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3" s="9">
        <f>IF(日付マスタ!F19=2,"",IF(E23="休日出勤",G23-F23-H23,0))</f>
        <v>0</v>
      </c>
      <c r="M23" s="62">
        <v>0</v>
      </c>
      <c r="N23" s="86"/>
      <c r="O23" s="7" t="str">
        <f>IF(AND(テーブル1[[#This Row],[勤務状況]]="休日",テーブル1[[#This Row],[始業]]&lt;&gt;""),"エラー","")</f>
        <v/>
      </c>
      <c r="Q23" s="29">
        <f>WEEKDAY(テーブル1[[#This Row],[日]])</f>
        <v>6</v>
      </c>
      <c r="R23" s="111">
        <f>IF(Q23=1,IF(I23&lt;TIME(8,0,0),I23,TIME(8,0,0)),IF(I23&lt;TIME(8,0,0),I23,TIME(8,0,0))+R22)-テーブル1[[#This Row],[休日出勤]]</f>
        <v>0</v>
      </c>
      <c r="S23" s="111">
        <f t="shared" si="0"/>
        <v>0</v>
      </c>
    </row>
    <row r="24" spans="2:19">
      <c r="B24" s="11" t="str">
        <f>IF(日付マスタ!F20=2,"",日付マスタ!C20&amp;"月")</f>
        <v>9月</v>
      </c>
      <c r="C24" s="3">
        <f>IF(日付マスタ!F20=2,"",DATE($B$2,$C$2,日付マスタ!D20))</f>
        <v>44821</v>
      </c>
      <c r="D24" s="19">
        <f>IF(日付マスタ!F20=2,"",日付マスタ!E20)</f>
        <v>44821</v>
      </c>
      <c r="E24" s="80"/>
      <c r="F24" s="69"/>
      <c r="G24" s="70"/>
      <c r="H24" s="68">
        <f>IF(日付マスタ!F20=2,"",IF((勤務表!G24-勤務表!F24)&gt;TIME(6,0,0),時間マスタ!$B$9,0))</f>
        <v>0</v>
      </c>
      <c r="I24" s="7">
        <f>IF(日付マスタ!F20=2,"",(G24-F24-H24)-テーブル1[[#This Row],[中抜け]])</f>
        <v>0</v>
      </c>
      <c r="J24" s="7">
        <f>IF(日付マスタ!F20=2,"",IF(E24="休日出勤",0,MAX(0,(I24-時間マスタ!$B$3))))+S24</f>
        <v>0</v>
      </c>
      <c r="K24" s="7">
        <f>IF(日付マスタ!F20=2,"",IF(テーブル1[[#This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4" s="9">
        <f>IF(日付マスタ!F20=2,"",IF(E24="休日出勤",G24-F24-H24,0))</f>
        <v>0</v>
      </c>
      <c r="M24" s="62">
        <v>0</v>
      </c>
      <c r="N24" s="86"/>
      <c r="O24" s="7" t="str">
        <f>IF(AND(テーブル1[[#This Row],[勤務状況]]="休日",テーブル1[[#This Row],[始業]]&lt;&gt;""),"エラー","")</f>
        <v/>
      </c>
      <c r="Q24" s="29">
        <f>WEEKDAY(テーブル1[[#This Row],[日]])</f>
        <v>7</v>
      </c>
      <c r="R24" s="111">
        <f>IF(Q24=1,IF(I24&lt;TIME(8,0,0),I24,TIME(8,0,0)),IF(I24&lt;TIME(8,0,0),I24,TIME(8,0,0))+R23)-テーブル1[[#This Row],[休日出勤]]</f>
        <v>0</v>
      </c>
      <c r="S24" s="111">
        <f t="shared" si="0"/>
        <v>0</v>
      </c>
    </row>
    <row r="25" spans="2:19">
      <c r="B25" s="11" t="str">
        <f>IF(日付マスタ!F21=2,"",日付マスタ!C21&amp;"月")</f>
        <v>9月</v>
      </c>
      <c r="C25" s="3">
        <f>IF(日付マスタ!F21=2,"",DATE($B$2,$C$2,日付マスタ!D21))</f>
        <v>44822</v>
      </c>
      <c r="D25" s="19">
        <f>IF(日付マスタ!F21=2,"",日付マスタ!E21)</f>
        <v>44822</v>
      </c>
      <c r="E25" s="80"/>
      <c r="F25" s="69"/>
      <c r="G25" s="70"/>
      <c r="H25" s="68">
        <f>IF(日付マスタ!F21=2,"",IF((勤務表!G25-勤務表!F25)&gt;TIME(6,0,0),時間マスタ!$B$9,0))</f>
        <v>0</v>
      </c>
      <c r="I25" s="7">
        <f>IF(日付マスタ!F21=2,"",(G25-F25-H25)-テーブル1[[#This Row],[中抜け]])</f>
        <v>0</v>
      </c>
      <c r="J25" s="7">
        <f>IF(日付マスタ!F21=2,"",IF(E25="休日出勤",0,MAX(0,(I25-時間マスタ!$B$3))))+S25</f>
        <v>0</v>
      </c>
      <c r="K25" s="7">
        <f>IF(日付マスタ!F21=2,"",IF(テーブル1[[#This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5" s="9">
        <f>IF(日付マスタ!F21=2,"",IF(E25="休日出勤",G25-F25-H25,0))</f>
        <v>0</v>
      </c>
      <c r="M25" s="62">
        <v>0</v>
      </c>
      <c r="N25" s="86"/>
      <c r="O25" s="7" t="str">
        <f>IF(AND(テーブル1[[#This Row],[勤務状況]]="休日",テーブル1[[#This Row],[始業]]&lt;&gt;""),"エラー","")</f>
        <v/>
      </c>
      <c r="Q25" s="29">
        <f>WEEKDAY(テーブル1[[#This Row],[日]])</f>
        <v>1</v>
      </c>
      <c r="R25" s="111">
        <f>IF(Q25=1,IF(I25&lt;TIME(8,0,0),I25,TIME(8,0,0)),IF(I25&lt;TIME(8,0,0),I25,TIME(8,0,0))+R24)-テーブル1[[#This Row],[休日出勤]]</f>
        <v>0</v>
      </c>
      <c r="S25" s="111">
        <f t="shared" si="0"/>
        <v>0</v>
      </c>
    </row>
    <row r="26" spans="2:19">
      <c r="B26" s="11" t="str">
        <f>IF(日付マスタ!F22=2,"",日付マスタ!C22&amp;"月")</f>
        <v>9月</v>
      </c>
      <c r="C26" s="3">
        <f>IF(日付マスタ!F22=2,"",DATE($B$2,$C$2,日付マスタ!D22))</f>
        <v>44823</v>
      </c>
      <c r="D26" s="19">
        <f>IF(日付マスタ!F22=2,"",日付マスタ!E22)</f>
        <v>44823</v>
      </c>
      <c r="E26" s="80"/>
      <c r="F26" s="69"/>
      <c r="G26" s="70"/>
      <c r="H26" s="68">
        <f>IF(日付マスタ!F22=2,"",IF((勤務表!G26-勤務表!F26)&gt;TIME(6,0,0),時間マスタ!$B$9,0))</f>
        <v>0</v>
      </c>
      <c r="I26" s="7">
        <f>IF(日付マスタ!F22=2,"",(G26-F26-H26)-テーブル1[[#This Row],[中抜け]])</f>
        <v>0</v>
      </c>
      <c r="J26" s="7">
        <f>IF(日付マスタ!F22=2,"",IF(E26="休日出勤",0,MAX(0,(I26-時間マスタ!$B$3))))+S26</f>
        <v>0</v>
      </c>
      <c r="K26" s="7">
        <f>IF(日付マスタ!F22=2,"",IF(テーブル1[[#This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6" s="9">
        <f>IF(日付マスタ!F22=2,"",IF(E26="休日出勤",G26-F26-H26,0))</f>
        <v>0</v>
      </c>
      <c r="M26" s="62">
        <v>0</v>
      </c>
      <c r="N26" s="86"/>
      <c r="O26" s="7" t="str">
        <f>IF(AND(テーブル1[[#This Row],[勤務状況]]="休日",テーブル1[[#This Row],[始業]]&lt;&gt;""),"エラー","")</f>
        <v/>
      </c>
      <c r="Q26" s="29">
        <f>WEEKDAY(テーブル1[[#This Row],[日]])</f>
        <v>2</v>
      </c>
      <c r="R26" s="111">
        <f>IF(Q26=1,IF(I26&lt;TIME(8,0,0),I26,TIME(8,0,0)),IF(I26&lt;TIME(8,0,0),I26,TIME(8,0,0))+R25)-テーブル1[[#This Row],[休日出勤]]</f>
        <v>0</v>
      </c>
      <c r="S26" s="111">
        <f t="shared" si="0"/>
        <v>0</v>
      </c>
    </row>
    <row r="27" spans="2:19">
      <c r="B27" s="11" t="str">
        <f>IF(日付マスタ!F23=2,"",日付マスタ!C23&amp;"月")</f>
        <v>9月</v>
      </c>
      <c r="C27" s="3">
        <f>IF(日付マスタ!F23=2,"",DATE($B$2,$C$2,日付マスタ!D23))</f>
        <v>44824</v>
      </c>
      <c r="D27" s="19">
        <f>IF(日付マスタ!F23=2,"",日付マスタ!E23)</f>
        <v>44824</v>
      </c>
      <c r="E27" s="80"/>
      <c r="F27" s="69"/>
      <c r="G27" s="70"/>
      <c r="H27" s="68">
        <f>IF(日付マスタ!F23=2,"",IF((勤務表!G27-勤務表!F27)&gt;TIME(6,0,0),時間マスタ!$B$9,0))</f>
        <v>0</v>
      </c>
      <c r="I27" s="7">
        <f>IF(日付マスタ!F23=2,"",(G27-F27-H27)-テーブル1[[#This Row],[中抜け]])</f>
        <v>0</v>
      </c>
      <c r="J27" s="7">
        <f>IF(日付マスタ!F23=2,"",IF(E27="休日出勤",0,MAX(0,(I27-時間マスタ!$B$3))))+S27</f>
        <v>0</v>
      </c>
      <c r="K27" s="7">
        <f>IF(日付マスタ!F23=2,"",IF(テーブル1[[#This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7" s="9">
        <f>IF(日付マスタ!F23=2,"",IF(E27="休日出勤",G27-F27-H27,0))</f>
        <v>0</v>
      </c>
      <c r="M27" s="62">
        <v>0</v>
      </c>
      <c r="N27" s="86"/>
      <c r="O27" s="7" t="str">
        <f>IF(AND(テーブル1[[#This Row],[勤務状況]]="休日",テーブル1[[#This Row],[始業]]&lt;&gt;""),"エラー","")</f>
        <v/>
      </c>
      <c r="Q27" s="29">
        <f>WEEKDAY(テーブル1[[#This Row],[日]])</f>
        <v>3</v>
      </c>
      <c r="R27" s="111">
        <f>IF(Q27=1,IF(I27&lt;TIME(8,0,0),I27,TIME(8,0,0)),IF(I27&lt;TIME(8,0,0),I27,TIME(8,0,0))+R26)-テーブル1[[#This Row],[休日出勤]]</f>
        <v>0</v>
      </c>
      <c r="S27" s="111">
        <f t="shared" si="0"/>
        <v>0</v>
      </c>
    </row>
    <row r="28" spans="2:19">
      <c r="B28" s="11" t="str">
        <f>IF(日付マスタ!F24=2,"",日付マスタ!C24&amp;"月")</f>
        <v>9月</v>
      </c>
      <c r="C28" s="3">
        <f>IF(日付マスタ!F24=2,"",DATE($B$2,$C$2,日付マスタ!D24))</f>
        <v>44825</v>
      </c>
      <c r="D28" s="19">
        <f>IF(日付マスタ!F24=2,"",日付マスタ!E24)</f>
        <v>44825</v>
      </c>
      <c r="E28" s="80"/>
      <c r="F28" s="69"/>
      <c r="G28" s="70"/>
      <c r="H28" s="68">
        <f>IF(日付マスタ!F24=2,"",IF((勤務表!G28-勤務表!F28)&gt;TIME(6,0,0),時間マスタ!$B$9,0))</f>
        <v>0</v>
      </c>
      <c r="I28" s="7">
        <f>IF(日付マスタ!F24=2,"",(G28-F28-H28)-テーブル1[[#This Row],[中抜け]])</f>
        <v>0</v>
      </c>
      <c r="J28" s="7">
        <f>IF(日付マスタ!F24=2,"",IF(E28="休日出勤",0,MAX(0,(I28-時間マスタ!$B$3))))+S28</f>
        <v>0</v>
      </c>
      <c r="K28" s="7">
        <f>IF(日付マスタ!F24=2,"",IF(テーブル1[[#This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8" s="9">
        <f>IF(日付マスタ!F24=2,"",IF(E28="休日出勤",G28-F28-H28,0))</f>
        <v>0</v>
      </c>
      <c r="M28" s="62">
        <v>0</v>
      </c>
      <c r="N28" s="86"/>
      <c r="O28" s="7" t="str">
        <f>IF(AND(テーブル1[[#This Row],[勤務状況]]="休日",テーブル1[[#This Row],[始業]]&lt;&gt;""),"エラー","")</f>
        <v/>
      </c>
      <c r="Q28" s="29">
        <f>WEEKDAY(テーブル1[[#This Row],[日]])</f>
        <v>4</v>
      </c>
      <c r="R28" s="111">
        <f>IF(Q28=1,IF(I28&lt;TIME(8,0,0),I28,TIME(8,0,0)),IF(I28&lt;TIME(8,0,0),I28,TIME(8,0,0))+R27)-テーブル1[[#This Row],[休日出勤]]</f>
        <v>0</v>
      </c>
      <c r="S28" s="111">
        <f t="shared" si="0"/>
        <v>0</v>
      </c>
    </row>
    <row r="29" spans="2:19">
      <c r="B29" s="11" t="str">
        <f>IF(日付マスタ!F25=2,"",日付マスタ!C25&amp;"月")</f>
        <v>9月</v>
      </c>
      <c r="C29" s="3">
        <f>IF(日付マスタ!F25=2,"",DATE($B$2,$C$2,日付マスタ!D25))</f>
        <v>44826</v>
      </c>
      <c r="D29" s="19">
        <f>IF(日付マスタ!F25=2,"",日付マスタ!E25)</f>
        <v>44826</v>
      </c>
      <c r="E29" s="80"/>
      <c r="F29" s="69"/>
      <c r="G29" s="70"/>
      <c r="H29" s="68">
        <f>IF(日付マスタ!F25=2,"",IF((勤務表!G29-勤務表!F29)&gt;TIME(6,0,0),時間マスタ!$B$9,0))</f>
        <v>0</v>
      </c>
      <c r="I29" s="7">
        <f>IF(日付マスタ!F25=2,"",(G29-F29-H29)-テーブル1[[#This Row],[中抜け]])</f>
        <v>0</v>
      </c>
      <c r="J29" s="7">
        <f>IF(日付マスタ!F25=2,"",IF(E29="休日出勤",0,MAX(0,(I29-時間マスタ!$B$3))))+S29</f>
        <v>0</v>
      </c>
      <c r="K29" s="7">
        <f>IF(日付マスタ!F25=2,"",IF(テーブル1[[#This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29" s="9">
        <f>IF(日付マスタ!F25=2,"",IF(E29="休日出勤",G29-F29-H29,0))</f>
        <v>0</v>
      </c>
      <c r="M29" s="62">
        <v>0</v>
      </c>
      <c r="N29" s="86"/>
      <c r="O29" s="7" t="str">
        <f>IF(AND(テーブル1[[#This Row],[勤務状況]]="休日",テーブル1[[#This Row],[始業]]&lt;&gt;""),"エラー","")</f>
        <v/>
      </c>
      <c r="Q29" s="29">
        <f>WEEKDAY(テーブル1[[#This Row],[日]])</f>
        <v>5</v>
      </c>
      <c r="R29" s="111">
        <f>IF(Q29=1,IF(I29&lt;TIME(8,0,0),I29,TIME(8,0,0)),IF(I29&lt;TIME(8,0,0),I29,TIME(8,0,0))+R28)-テーブル1[[#This Row],[休日出勤]]</f>
        <v>0</v>
      </c>
      <c r="S29" s="111">
        <f t="shared" si="0"/>
        <v>0</v>
      </c>
    </row>
    <row r="30" spans="2:19">
      <c r="B30" s="11" t="str">
        <f>IF(日付マスタ!F26=2,"",日付マスタ!C26&amp;"月")</f>
        <v>9月</v>
      </c>
      <c r="C30" s="3">
        <f>IF(日付マスタ!F26=2,"",DATE($B$2,$C$2,日付マスタ!D26))</f>
        <v>44827</v>
      </c>
      <c r="D30" s="19">
        <f>IF(日付マスタ!F26=2,"",日付マスタ!E26)</f>
        <v>44827</v>
      </c>
      <c r="E30" s="80"/>
      <c r="F30" s="69"/>
      <c r="G30" s="70"/>
      <c r="H30" s="68">
        <f>IF(日付マスタ!F26=2,"",IF((勤務表!G30-勤務表!F30)&gt;TIME(6,0,0),時間マスタ!$B$9,0))</f>
        <v>0</v>
      </c>
      <c r="I30" s="7">
        <f>IF(日付マスタ!F26=2,"",(G30-F30-H30)-テーブル1[[#This Row],[中抜け]])</f>
        <v>0</v>
      </c>
      <c r="J30" s="7">
        <f>IF(日付マスタ!F26=2,"",IF(E30="休日出勤",0,MAX(0,(I30-時間マスタ!$B$3))))+S30</f>
        <v>0</v>
      </c>
      <c r="K30" s="7">
        <f>IF(日付マスタ!F26=2,"",IF(テーブル1[[#This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0" s="9">
        <f>IF(日付マスタ!F26=2,"",IF(E30="休日出勤",G30-F30-H30,0))</f>
        <v>0</v>
      </c>
      <c r="M30" s="62">
        <v>0</v>
      </c>
      <c r="N30" s="86"/>
      <c r="O30" s="7" t="str">
        <f>IF(AND(テーブル1[[#This Row],[勤務状況]]="休日",テーブル1[[#This Row],[始業]]&lt;&gt;""),"エラー","")</f>
        <v/>
      </c>
      <c r="Q30" s="29">
        <f>WEEKDAY(テーブル1[[#This Row],[日]])</f>
        <v>6</v>
      </c>
      <c r="R30" s="111">
        <f>IF(Q30=1,IF(I30&lt;TIME(8,0,0),I30,TIME(8,0,0)),IF(I30&lt;TIME(8,0,0),I30,TIME(8,0,0))+R29)-テーブル1[[#This Row],[休日出勤]]</f>
        <v>0</v>
      </c>
      <c r="S30" s="111">
        <f t="shared" si="0"/>
        <v>0</v>
      </c>
    </row>
    <row r="31" spans="2:19">
      <c r="B31" s="11" t="str">
        <f>IF(日付マスタ!F27=2,"",日付マスタ!C27&amp;"月")</f>
        <v>9月</v>
      </c>
      <c r="C31" s="3">
        <f>IF(日付マスタ!F27=2,"",DATE($B$2,$C$2,日付マスタ!D27))</f>
        <v>44828</v>
      </c>
      <c r="D31" s="19">
        <f>IF(日付マスタ!F27=2,"",日付マスタ!E27)</f>
        <v>44828</v>
      </c>
      <c r="E31" s="80"/>
      <c r="F31" s="69"/>
      <c r="G31" s="70"/>
      <c r="H31" s="68">
        <f>IF(日付マスタ!F27=2,"",IF((勤務表!G31-勤務表!F31)&gt;TIME(6,0,0),時間マスタ!$B$9,0))</f>
        <v>0</v>
      </c>
      <c r="I31" s="7">
        <f>IF(日付マスタ!F27=2,"",(G31-F31-H31)-テーブル1[[#This Row],[中抜け]])</f>
        <v>0</v>
      </c>
      <c r="J31" s="7">
        <f>IF(日付マスタ!F27=2,"",IF(E31="休日出勤",0,MAX(0,(I31-時間マスタ!$B$3))))+S31</f>
        <v>0</v>
      </c>
      <c r="K31" s="7">
        <f>IF(日付マスタ!F27=2,"",IF(テーブル1[[#This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1" s="9">
        <f>IF(日付マスタ!F27=2,"",IF(E31="休日出勤",G31-F31-H31,0))</f>
        <v>0</v>
      </c>
      <c r="M31" s="62">
        <v>0</v>
      </c>
      <c r="N31" s="86"/>
      <c r="O31" s="7" t="str">
        <f>IF(AND(テーブル1[[#This Row],[勤務状況]]="休日",テーブル1[[#This Row],[始業]]&lt;&gt;""),"エラー","")</f>
        <v/>
      </c>
      <c r="Q31" s="29">
        <f>WEEKDAY(テーブル1[[#This Row],[日]])</f>
        <v>7</v>
      </c>
      <c r="R31" s="111">
        <f>IF(Q31=1,IF(I31&lt;TIME(8,0,0),I31,TIME(8,0,0)),IF(I31&lt;TIME(8,0,0),I31,TIME(8,0,0))+R30)-テーブル1[[#This Row],[休日出勤]]</f>
        <v>0</v>
      </c>
      <c r="S31" s="111">
        <f t="shared" si="0"/>
        <v>0</v>
      </c>
    </row>
    <row r="32" spans="2:19">
      <c r="B32" s="11" t="str">
        <f>IF(日付マスタ!F28=2,"",日付マスタ!C28&amp;"月")</f>
        <v>9月</v>
      </c>
      <c r="C32" s="3">
        <f>IF(日付マスタ!F28=2,"",DATE($B$2,$C$2,日付マスタ!D28))</f>
        <v>44829</v>
      </c>
      <c r="D32" s="19">
        <f>IF(日付マスタ!F28=2,"",日付マスタ!E28)</f>
        <v>44829</v>
      </c>
      <c r="E32" s="80"/>
      <c r="F32" s="69"/>
      <c r="G32" s="70"/>
      <c r="H32" s="68">
        <f>IF(日付マスタ!F28=2,"",IF((勤務表!G32-勤務表!F32)&gt;TIME(6,0,0),時間マスタ!$B$9,0))</f>
        <v>0</v>
      </c>
      <c r="I32" s="7">
        <f>IF(日付マスタ!F28=2,"",(G32-F32-H32)-テーブル1[[#This Row],[中抜け]])</f>
        <v>0</v>
      </c>
      <c r="J32" s="7">
        <f>IF(日付マスタ!F28=2,"",IF(E32="休日出勤",0,MAX(0,(I32-時間マスタ!$B$3))))+S32</f>
        <v>0</v>
      </c>
      <c r="K32" s="7">
        <f>IF(日付マスタ!F28=2,"",IF(テーブル1[[#This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2" s="9">
        <f>IF(日付マスタ!F28=2,"",IF(E32="休日出勤",G32-F32-H32,0))</f>
        <v>0</v>
      </c>
      <c r="M32" s="62">
        <v>0</v>
      </c>
      <c r="N32" s="86"/>
      <c r="O32" s="7" t="str">
        <f>IF(AND(テーブル1[[#This Row],[勤務状況]]="休日",テーブル1[[#This Row],[始業]]&lt;&gt;""),"エラー","")</f>
        <v/>
      </c>
      <c r="Q32" s="29">
        <f>WEEKDAY(テーブル1[[#This Row],[日]])</f>
        <v>1</v>
      </c>
      <c r="R32" s="111">
        <f>IF(Q32=1,IF(I32&lt;TIME(8,0,0),I32,TIME(8,0,0)),IF(I32&lt;TIME(8,0,0),I32,TIME(8,0,0))+R31)-テーブル1[[#This Row],[休日出勤]]</f>
        <v>0</v>
      </c>
      <c r="S32" s="111">
        <f t="shared" si="0"/>
        <v>0</v>
      </c>
    </row>
    <row r="33" spans="2:19">
      <c r="B33" s="11" t="str">
        <f>IF(日付マスタ!F29=2,"",日付マスタ!C29&amp;"月")</f>
        <v>9月</v>
      </c>
      <c r="C33" s="3">
        <f>IF(日付マスタ!F29=2,"",DATE($B$2,$C$2,日付マスタ!D29))</f>
        <v>44830</v>
      </c>
      <c r="D33" s="19">
        <f>IF(日付マスタ!F29=2,"",日付マスタ!E29)</f>
        <v>44830</v>
      </c>
      <c r="E33" s="80"/>
      <c r="F33" s="69"/>
      <c r="G33" s="70"/>
      <c r="H33" s="68">
        <f>IF(日付マスタ!F29=2,"",IF((勤務表!G33-勤務表!F33)&gt;TIME(6,0,0),時間マスタ!$B$9,0))</f>
        <v>0</v>
      </c>
      <c r="I33" s="7">
        <f>IF(日付マスタ!F29=2,"",(G33-F33-H33)-テーブル1[[#This Row],[中抜け]])</f>
        <v>0</v>
      </c>
      <c r="J33" s="7">
        <f>IF(日付マスタ!F29=2,"",IF(E33="休日出勤",0,MAX(0,(I33-時間マスタ!$B$3))))+S33</f>
        <v>0</v>
      </c>
      <c r="K33" s="7">
        <f>IF(日付マスタ!F29=2,"",IF(テーブル1[[#This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3" s="9">
        <f>IF(日付マスタ!F29=2,"",IF(E33="休日出勤",G33-F33-H33,0))</f>
        <v>0</v>
      </c>
      <c r="M33" s="62">
        <v>0</v>
      </c>
      <c r="N33" s="86"/>
      <c r="O33" s="7" t="str">
        <f>IF(AND(テーブル1[[#This Row],[勤務状況]]="休日",テーブル1[[#This Row],[始業]]&lt;&gt;""),"エラー","")</f>
        <v/>
      </c>
      <c r="Q33" s="29">
        <f>WEEKDAY(テーブル1[[#This Row],[日]])</f>
        <v>2</v>
      </c>
      <c r="R33" s="111">
        <f>IF(Q33=1,IF(I33&lt;TIME(8,0,0),I33,TIME(8,0,0)),IF(I33&lt;TIME(8,0,0),I33,TIME(8,0,0))+R32)-テーブル1[[#This Row],[休日出勤]]</f>
        <v>0</v>
      </c>
      <c r="S33" s="111">
        <f t="shared" si="0"/>
        <v>0</v>
      </c>
    </row>
    <row r="34" spans="2:19">
      <c r="B34" s="11" t="str">
        <f>IF(日付マスタ!F30=2,"",日付マスタ!C30&amp;"月")</f>
        <v>9月</v>
      </c>
      <c r="C34" s="3">
        <f>IF(日付マスタ!F30=2,"",DATE($B$2,$C$2,日付マスタ!D30))</f>
        <v>44831</v>
      </c>
      <c r="D34" s="19">
        <f>IF(日付マスタ!F30=2,"",日付マスタ!E30)</f>
        <v>44831</v>
      </c>
      <c r="E34" s="80"/>
      <c r="F34" s="69"/>
      <c r="G34" s="70"/>
      <c r="H34" s="68">
        <f>IF(日付マスタ!F30=2,"",IF((勤務表!G34-勤務表!F34)&gt;TIME(6,0,0),時間マスタ!$B$9,0))</f>
        <v>0</v>
      </c>
      <c r="I34" s="7">
        <f>IF(日付マスタ!F30=2,"",(G34-F34-H34)-テーブル1[[#This Row],[中抜け]])</f>
        <v>0</v>
      </c>
      <c r="J34" s="7">
        <f>IF(日付マスタ!F30=2,"",IF(E34="休日出勤",0,MAX(0,(I34-時間マスタ!$B$3))))+S34</f>
        <v>0</v>
      </c>
      <c r="K34" s="7">
        <f>IF(日付マスタ!F30=2,"",IF(テーブル1[[#This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4" s="9">
        <f>IF(日付マスタ!F30=2,"",IF(E34="休日出勤",G34-F34-H34,0))</f>
        <v>0</v>
      </c>
      <c r="M34" s="62">
        <v>0</v>
      </c>
      <c r="N34" s="86"/>
      <c r="O34" s="7" t="str">
        <f>IF(AND(テーブル1[[#This Row],[勤務状況]]="休日",テーブル1[[#This Row],[始業]]&lt;&gt;""),"エラー","")</f>
        <v/>
      </c>
      <c r="Q34" s="29">
        <f>WEEKDAY(テーブル1[[#This Row],[日]])</f>
        <v>3</v>
      </c>
      <c r="R34" s="111">
        <f>IF(Q34=1,IF(I34&lt;TIME(8,0,0),I34,TIME(8,0,0)),IF(I34&lt;TIME(8,0,0),I34,TIME(8,0,0))+R33)-テーブル1[[#This Row],[休日出勤]]</f>
        <v>0</v>
      </c>
      <c r="S34" s="111">
        <f t="shared" si="0"/>
        <v>0</v>
      </c>
    </row>
    <row r="35" spans="2:19">
      <c r="B35" s="11" t="str">
        <f>IF(日付マスタ!F31=2,"",日付マスタ!C31&amp;"月")</f>
        <v>9月</v>
      </c>
      <c r="C35" s="3">
        <f>IF(日付マスタ!F31=2,"",DATE($B$2,$C$2,日付マスタ!D31))</f>
        <v>44832</v>
      </c>
      <c r="D35" s="19">
        <f>IF(日付マスタ!F31=2,"",日付マスタ!E31)</f>
        <v>44832</v>
      </c>
      <c r="E35" s="80"/>
      <c r="F35" s="69"/>
      <c r="G35" s="70"/>
      <c r="H35" s="68">
        <f>IF(日付マスタ!F31=2,"",IF((勤務表!G35-勤務表!F35)&gt;TIME(6,0,0),時間マスタ!$B$9,0))</f>
        <v>0</v>
      </c>
      <c r="I35" s="7">
        <f>IF(日付マスタ!F31=2,"",(G35-F35-H35)-テーブル1[[#This Row],[中抜け]])</f>
        <v>0</v>
      </c>
      <c r="J35" s="7">
        <f>IF(日付マスタ!F31=2,"",IF(E35="休日出勤",0,MAX(0,(I35-時間マスタ!$B$3))))+S35</f>
        <v>0</v>
      </c>
      <c r="K35" s="7">
        <f>IF(日付マスタ!F31=2,"",IF(テーブル1[[#This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5" s="9">
        <f>IF(日付マスタ!F31=2,"",IF(E35="休日出勤",G35-F35-H35,0))</f>
        <v>0</v>
      </c>
      <c r="M35" s="62">
        <v>0</v>
      </c>
      <c r="N35" s="86"/>
      <c r="O35" s="7" t="str">
        <f>IF(AND(テーブル1[[#This Row],[勤務状況]]="休日",テーブル1[[#This Row],[始業]]&lt;&gt;""),"エラー","")</f>
        <v/>
      </c>
      <c r="Q35" s="29">
        <f>WEEKDAY(テーブル1[[#This Row],[日]])</f>
        <v>4</v>
      </c>
      <c r="R35" s="111">
        <f>IF(Q35=1,IF(I35&lt;TIME(8,0,0),I35,TIME(8,0,0)),IF(I35&lt;TIME(8,0,0),I35,TIME(8,0,0))+R34)-テーブル1[[#This Row],[休日出勤]]</f>
        <v>0</v>
      </c>
      <c r="S35" s="111">
        <f t="shared" si="0"/>
        <v>0</v>
      </c>
    </row>
    <row r="36" spans="2:19">
      <c r="B36" s="11" t="str">
        <f>IF(日付マスタ!F32=2,"",日付マスタ!C32&amp;"月")</f>
        <v>9月</v>
      </c>
      <c r="C36" s="3">
        <f>IF(日付マスタ!F32=2,"",DATE($B$2,$C$2,日付マスタ!D32))</f>
        <v>44833</v>
      </c>
      <c r="D36" s="19">
        <f>IF(日付マスタ!F32=2,"",日付マスタ!E32)</f>
        <v>44833</v>
      </c>
      <c r="E36" s="80"/>
      <c r="F36" s="69"/>
      <c r="G36" s="70"/>
      <c r="H36" s="68">
        <f>IF(日付マスタ!F32=2,"",IF((勤務表!G36-勤務表!F36)&gt;TIME(6,0,0),時間マスタ!$B$9,0))</f>
        <v>0</v>
      </c>
      <c r="I36" s="7">
        <f>IF(日付マスタ!F32=2,"",(G36-F36-H36)-テーブル1[[#This Row],[中抜け]])</f>
        <v>0</v>
      </c>
      <c r="J36" s="7">
        <f>IF(日付マスタ!F32=2,"",IF(E36="休日出勤",0,MAX(0,(I36-時間マスタ!$B$3))))+S36</f>
        <v>0</v>
      </c>
      <c r="K36" s="7">
        <f>IF(日付マスタ!F32=2,"",IF(テーブル1[[#This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6" s="9">
        <f>IF(日付マスタ!F32=2,"",IF(E36="休日出勤",G36-F36-H36,0))</f>
        <v>0</v>
      </c>
      <c r="M36" s="62">
        <v>0</v>
      </c>
      <c r="N36" s="86"/>
      <c r="O36" s="7" t="str">
        <f>IF(AND(テーブル1[[#This Row],[勤務状況]]="休日",テーブル1[[#This Row],[始業]]&lt;&gt;""),"エラー","")</f>
        <v/>
      </c>
      <c r="Q36" s="29">
        <f>WEEKDAY(テーブル1[[#This Row],[日]])</f>
        <v>5</v>
      </c>
      <c r="R36" s="111">
        <f>IF(Q36=1,IF(I36&lt;TIME(8,0,0),I36,TIME(8,0,0)),IF(I36&lt;TIME(8,0,0),I36,TIME(8,0,0))+R35)-テーブル1[[#This Row],[休日出勤]]</f>
        <v>0</v>
      </c>
      <c r="S36" s="111">
        <f t="shared" si="0"/>
        <v>0</v>
      </c>
    </row>
    <row r="37" spans="2:19">
      <c r="B37" s="11" t="str">
        <f>IF(日付マスタ!F33=2,"",日付マスタ!C33&amp;"月")</f>
        <v>9月</v>
      </c>
      <c r="C37" s="3">
        <f>IF(日付マスタ!F33=2,"",DATE($B$2,$C$2,日付マスタ!D33))</f>
        <v>44834</v>
      </c>
      <c r="D37" s="19">
        <f>IF(日付マスタ!F33=2,"",日付マスタ!E33)</f>
        <v>44834</v>
      </c>
      <c r="E37" s="80"/>
      <c r="F37" s="69"/>
      <c r="G37" s="70"/>
      <c r="H37" s="68">
        <f>IF(日付マスタ!F33=2,"",IF((勤務表!G37-勤務表!F37)&gt;TIME(6,0,0),時間マスタ!$B$9,0))</f>
        <v>0</v>
      </c>
      <c r="I37" s="7">
        <f>IF(日付マスタ!F33=2,"",(G37-F37-H37)-テーブル1[[#This Row],[中抜け]])</f>
        <v>0</v>
      </c>
      <c r="J37" s="7">
        <f>IF(日付マスタ!F33=2,"",IF(E37="休日出勤",0,MAX(0,(I37-時間マスタ!$B$3))))+S37</f>
        <v>0</v>
      </c>
      <c r="K37" s="7">
        <f>IF(日付マスタ!F33=2,"",IF(テーブル1[[#This Row],[始業]]="",TIME(0,0,0),"5:00"-MIN("5:00",テーブル1[[#This Row],[始業]])+MIN("29:00",テーブル1[[#This Row],[終業]])-MIN(MAX("22:00",テーブル1[[#This Row],[始業]]),テーブル1[[#This Row],[終業]])))</f>
        <v>0</v>
      </c>
      <c r="L37" s="9">
        <f>IF(日付マスタ!F33=2,"",IF(E37="休日出勤",G37-F37-H37,0))</f>
        <v>0</v>
      </c>
      <c r="M37" s="62">
        <v>0</v>
      </c>
      <c r="N37" s="86"/>
      <c r="O37" s="7" t="str">
        <f>IF(AND(テーブル1[[#This Row],[勤務状況]]="休日",テーブル1[[#This Row],[始業]]&lt;&gt;""),"エラー","")</f>
        <v/>
      </c>
      <c r="Q37" s="29">
        <f>WEEKDAY(テーブル1[[#This Row],[日]])</f>
        <v>6</v>
      </c>
      <c r="R37" s="111">
        <f>IF(Q37=1,IF(I37&lt;TIME(8,0,0),I37,TIME(8,0,0)),IF(I37&lt;TIME(8,0,0),I37,TIME(8,0,0))+R36)-テーブル1[[#This Row],[休日出勤]]</f>
        <v>0</v>
      </c>
      <c r="S37" s="111">
        <f t="shared" si="0"/>
        <v>0</v>
      </c>
    </row>
    <row r="38" spans="2:19" ht="18" thickBot="1">
      <c r="B38" s="11" t="str">
        <f>IF(日付マスタ!F34=2,"",日付マスタ!C34&amp;"月")</f>
        <v/>
      </c>
      <c r="C38" s="10" t="str">
        <f>IF(日付マスタ!F34=2,"",DATE($B$2,$C$2,日付マスタ!D34))</f>
        <v/>
      </c>
      <c r="D38" s="19" t="str">
        <f>IF(日付マスタ!F34=2,"",日付マスタ!E34)</f>
        <v/>
      </c>
      <c r="E38" s="80"/>
      <c r="F38" s="69"/>
      <c r="G38" s="71"/>
      <c r="H38" s="68" t="str">
        <f>IF(日付マスタ!F34=2,"",IF((勤務表!G38-勤務表!F38)&gt;TIME(6,0,0),時間マスタ!$B$9,0))</f>
        <v/>
      </c>
      <c r="I38" s="7" t="str">
        <f>IF(日付マスタ!F34=2,"",(G38-F38-H38)-テーブル1[[#This Row],[中抜け]])</f>
        <v/>
      </c>
      <c r="J38" s="7" t="e">
        <f>IF(日付マスタ!F34=2,"",IF(E38="休日出勤",0,MAX(0,(I38-時間マスタ!$B$3))))+S38</f>
        <v>#VALUE!</v>
      </c>
      <c r="K38" s="7" t="str">
        <f>IF(日付マスタ!F34=2,"",IF(テーブル1[[#This Row],[始業]]="",TIME(0,0,0),"5:00"-MIN("5:00",テーブル1[[#This Row],[始業]])+MIN("29:00",テーブル1[[#This Row],[終業]])-MIN(MAX("22:00",テーブル1[[#This Row],[始業]]),テーブル1[[#This Row],[終業]])))</f>
        <v/>
      </c>
      <c r="L38" s="9" t="str">
        <f>IF(日付マスタ!F34=2,"",IF(E38="休日出勤",G38-F38-H38,0))</f>
        <v/>
      </c>
      <c r="M38" s="62">
        <v>0</v>
      </c>
      <c r="N38" s="87"/>
      <c r="O38" s="40" t="str">
        <f>IF(AND(テーブル1[[#This Row],[勤務状況]]="休日",テーブル1[[#This Row],[始業]]&lt;&gt;""),"エラー","")</f>
        <v/>
      </c>
      <c r="Q38" s="29" t="e">
        <f>WEEKDAY(テーブル1[[#This Row],[日]])</f>
        <v>#VALUE!</v>
      </c>
      <c r="R38" s="111" t="e">
        <f>IF(Q38=1,IF(I38&lt;TIME(8,0,0),I38,TIME(8,0,0)),IF(I38&lt;TIME(8,0,0),I38,TIME(8,0,0))+R37)-テーブル1[[#This Row],[休日出勤]]</f>
        <v>#VALUE!</v>
      </c>
      <c r="S38" s="111">
        <f t="shared" si="0"/>
        <v>0</v>
      </c>
    </row>
    <row r="39" spans="2:19">
      <c r="S39" s="112"/>
    </row>
    <row r="40" spans="2:19">
      <c r="C40" s="49" t="s">
        <v>66</v>
      </c>
      <c r="H40" s="49" t="s">
        <v>17</v>
      </c>
      <c r="K40" s="46"/>
      <c r="M40" s="49" t="s">
        <v>86</v>
      </c>
    </row>
    <row r="41" spans="2:19">
      <c r="C41" s="5" t="s">
        <v>60</v>
      </c>
      <c r="D41" s="45">
        <f>SUM(出勤フラグ)</f>
        <v>0</v>
      </c>
      <c r="E41" s="5" t="s">
        <v>61</v>
      </c>
      <c r="F41" s="45">
        <f>COUNTIF(テーブル1[勤務状況],勤務区分マスタ!B11)</f>
        <v>0</v>
      </c>
      <c r="H41" s="5" t="s">
        <v>6</v>
      </c>
      <c r="I41" s="7">
        <f>SUM(テーブル1[実労働時間])</f>
        <v>0</v>
      </c>
      <c r="J41" s="5" t="s">
        <v>9</v>
      </c>
      <c r="K41" s="4">
        <f>SUM(テーブル1[深夜時間])</f>
        <v>0</v>
      </c>
      <c r="M41" s="5" t="s">
        <v>111</v>
      </c>
      <c r="N41" s="6" t="e">
        <f>CEILING(I42-TIME(0,1,0),"0:15")*24</f>
        <v>#VALUE!</v>
      </c>
      <c r="P41" s="63"/>
    </row>
    <row r="42" spans="2:19">
      <c r="C42" s="5" t="s">
        <v>59</v>
      </c>
      <c r="D42" s="45">
        <f>COUNTIF(テーブル1[勤務状況],"休日")</f>
        <v>0</v>
      </c>
      <c r="E42" s="5" t="s">
        <v>68</v>
      </c>
      <c r="F42" s="45">
        <f>COUNTIF(テーブル1[勤務状況],勤務区分マスタ!B12)+COUNTIF(テーブル1[勤務状況],勤務区分マスタ!B13)</f>
        <v>0</v>
      </c>
      <c r="H42" s="5" t="s">
        <v>67</v>
      </c>
      <c r="I42" s="7" t="e">
        <f>SUM(テーブル1[時間外])</f>
        <v>#VALUE!</v>
      </c>
      <c r="J42" s="5" t="s">
        <v>74</v>
      </c>
      <c r="K42" s="7" t="e">
        <f>IF(SUM(テーブル1[時間外])&gt;時間マスタ!$B$6,SUM(テーブル1[時間外])-時間マスタ!$B$6,0)</f>
        <v>#VALUE!</v>
      </c>
      <c r="M42" s="5" t="s">
        <v>9</v>
      </c>
      <c r="N42" s="6">
        <f>CEILING(K41-TIME(0,1,0),"0:15")*24</f>
        <v>0</v>
      </c>
      <c r="P42" s="15"/>
    </row>
    <row r="43" spans="2:19">
      <c r="C43" s="5" t="s">
        <v>62</v>
      </c>
      <c r="D43" s="45">
        <f>SUM(年休フラグ)</f>
        <v>0</v>
      </c>
      <c r="E43" s="5" t="s">
        <v>69</v>
      </c>
      <c r="F43" s="45">
        <f>SUM(子の看護フラグ)</f>
        <v>0</v>
      </c>
      <c r="H43" s="5" t="s">
        <v>73</v>
      </c>
      <c r="I43" s="4">
        <f>SUM(テーブル1[休日出勤])</f>
        <v>0</v>
      </c>
      <c r="J43" s="5"/>
      <c r="K43" s="7"/>
      <c r="M43" s="5" t="s">
        <v>8</v>
      </c>
      <c r="N43" s="6">
        <f>CEILING(I43-TIME(0,1,0),"0:15")*24</f>
        <v>0</v>
      </c>
      <c r="P43" s="15"/>
    </row>
    <row r="44" spans="2:19">
      <c r="C44" s="5" t="s">
        <v>20</v>
      </c>
      <c r="D44" s="45">
        <f>COUNTIF(テーブル1[勤務状況],勤務区分マスタ!B6)</f>
        <v>0</v>
      </c>
      <c r="E44" s="5" t="s">
        <v>72</v>
      </c>
      <c r="F44" s="45">
        <f>SUM(介護休暇フラグ)</f>
        <v>0</v>
      </c>
      <c r="H44" s="5"/>
      <c r="I44" s="4"/>
      <c r="J44" s="5"/>
      <c r="K44" s="7"/>
      <c r="M44" s="5" t="s">
        <v>85</v>
      </c>
      <c r="N44" s="6" t="e">
        <f>CEILING(K42-TIME(0,1,0),"0:15")*24</f>
        <v>#VALUE!</v>
      </c>
    </row>
    <row r="45" spans="2:19">
      <c r="C45" s="5"/>
      <c r="D45" s="45"/>
      <c r="E45" s="5"/>
      <c r="F45" s="45"/>
    </row>
    <row r="47" spans="2:19">
      <c r="B47" s="76" t="s">
        <v>77</v>
      </c>
      <c r="C47" s="77"/>
      <c r="D47" s="77"/>
      <c r="E47" s="78"/>
    </row>
    <row r="48" spans="2:19">
      <c r="B48" s="72"/>
      <c r="C48" s="73"/>
      <c r="D48" s="73"/>
      <c r="E48" s="74"/>
    </row>
    <row r="49" spans="2:5">
      <c r="B49" s="42"/>
      <c r="C49" s="75"/>
      <c r="D49" s="75"/>
      <c r="E49" s="41"/>
    </row>
    <row r="51" spans="2:5" s="75" customFormat="1"/>
    <row r="52" spans="2:5">
      <c r="B52" s="107" t="s">
        <v>112</v>
      </c>
      <c r="C52" s="107"/>
    </row>
    <row r="53" spans="2:5">
      <c r="B53" s="107" t="s">
        <v>113</v>
      </c>
      <c r="C53" s="107"/>
    </row>
    <row r="54" spans="2:5" ht="18">
      <c r="B54" s="66" t="s">
        <v>115</v>
      </c>
      <c r="C54" s="107"/>
    </row>
    <row r="55" spans="2:5">
      <c r="C55" s="107"/>
    </row>
    <row r="56" spans="2:5">
      <c r="B56" s="107" t="s">
        <v>114</v>
      </c>
      <c r="C56" s="107"/>
    </row>
  </sheetData>
  <dataConsolidate/>
  <mergeCells count="3">
    <mergeCell ref="F3:G3"/>
    <mergeCell ref="F4:G4"/>
    <mergeCell ref="F5:G5"/>
  </mergeCells>
  <phoneticPr fontId="1"/>
  <conditionalFormatting sqref="D8:D38">
    <cfRule type="expression" dxfId="81" priority="6">
      <formula>WEEKDAY(D8)=1</formula>
    </cfRule>
  </conditionalFormatting>
  <conditionalFormatting sqref="D8:D38">
    <cfRule type="expression" dxfId="80" priority="5">
      <formula>WEEKDAY(D8)=7</formula>
    </cfRule>
  </conditionalFormatting>
  <conditionalFormatting sqref="E8:E38">
    <cfRule type="expression" dxfId="79" priority="3">
      <formula>E8="休日"</formula>
    </cfRule>
  </conditionalFormatting>
  <conditionalFormatting sqref="M36:M38">
    <cfRule type="expression" dxfId="78" priority="1">
      <formula>C36=""</formula>
    </cfRule>
  </conditionalFormatting>
  <dataValidations count="2">
    <dataValidation type="list" allowBlank="1" showInputMessage="1" showErrorMessage="1" sqref="B2:B3" xr:uid="{2C80AD42-6510-4313-85BF-6D8581F993E0}">
      <formula1>年度</formula1>
    </dataValidation>
    <dataValidation type="list" allowBlank="1" showInputMessage="1" showErrorMessage="1" sqref="C2:C3" xr:uid="{1C5270F9-15B4-4C1E-81A4-8CA00826171B}">
      <formula1>月</formula1>
    </dataValidation>
  </dataValidations>
  <hyperlinks>
    <hyperlink ref="B54" r:id="rId1" xr:uid="{EC8CB93F-D4AD-4228-9559-E6ADBF893674}"/>
  </hyperlink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66" orientation="landscape"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000-000004000000}">
            <xm:f>COUNTIF(日付マスタ!$I:$I,C8)=1</xm:f>
            <x14:dxf>
              <font>
                <color rgb="FFFF0000"/>
              </font>
            </x14:dxf>
          </x14:cfRule>
          <xm:sqref>D8:D38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" allowBlank="1" showInputMessage="1" showErrorMessage="1" xr:uid="{1158A1C0-0CDB-40D1-9B9D-96B9A99DBF03}">
          <x14:formula1>
            <xm:f>時間マスタ!$D$3:$D$291</xm:f>
          </x14:formula1>
          <xm:sqref>F35:F38</xm:sqref>
        </x14:dataValidation>
        <x14:dataValidation type="list" operator="greaterThan" allowBlank="1" showInputMessage="1" xr:uid="{5F6DC8E3-0BBD-4E62-8F2F-E6EFD8015975}">
          <x14:formula1>
            <xm:f>時間マスタ!$D$2:$D$292</xm:f>
          </x14:formula1>
          <xm:sqref>F25:F34</xm:sqref>
        </x14:dataValidation>
        <x14:dataValidation type="list" allowBlank="1" showInputMessage="1" showErrorMessage="1" xr:uid="{7026CA16-A463-4A06-8E10-1AC86C1335C6}">
          <x14:formula1>
            <xm:f>時間マスタ!$E$3:$E$291</xm:f>
          </x14:formula1>
          <xm:sqref>G35:G38</xm:sqref>
        </x14:dataValidation>
        <x14:dataValidation type="list" allowBlank="1" showInputMessage="1" showErrorMessage="1" xr:uid="{7E316EE6-AC60-4D82-A17B-2157DCEB1A9E}">
          <x14:formula1>
            <xm:f>時間マスタ!$E$3:$E$292</xm:f>
          </x14:formula1>
          <xm:sqref>G25:G34</xm:sqref>
        </x14:dataValidation>
        <x14:dataValidation type="list" allowBlank="1" showInputMessage="1" showErrorMessage="1" xr:uid="{5F104E69-CC04-4A6E-A5A5-DA906E7A113D}">
          <x14:formula1>
            <xm:f>勤務区分マスタ!$B$3:$B$50</xm:f>
          </x14:formula1>
          <xm:sqref>E8:E38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2DB9-CD69-4F81-8F6A-D573A2BDCD75}">
  <sheetPr>
    <tabColor theme="0" tint="-0.499984740745262"/>
    <pageSetUpPr fitToPage="1"/>
  </sheetPr>
  <dimension ref="B1:Q60"/>
  <sheetViews>
    <sheetView zoomScaleNormal="100" workbookViewId="0">
      <selection activeCell="B2" sqref="B2"/>
    </sheetView>
  </sheetViews>
  <sheetFormatPr defaultRowHeight="17.399999999999999"/>
  <cols>
    <col min="1" max="1" width="5.59765625" style="1" customWidth="1"/>
    <col min="2" max="2" width="10.09765625" style="1" bestFit="1" customWidth="1"/>
    <col min="3" max="3" width="8.59765625" style="1" bestFit="1" customWidth="1"/>
    <col min="4" max="4" width="9.19921875" style="1" bestFit="1" customWidth="1"/>
    <col min="5" max="5" width="12.3984375" style="1" bestFit="1" customWidth="1"/>
    <col min="6" max="6" width="10" style="1" customWidth="1"/>
    <col min="7" max="7" width="8.796875" style="1"/>
    <col min="8" max="8" width="10.3984375" style="1" bestFit="1" customWidth="1"/>
    <col min="9" max="9" width="11.59765625" style="1" customWidth="1"/>
    <col min="10" max="10" width="10.3984375" style="1" customWidth="1"/>
    <col min="11" max="14" width="11.296875" style="1" customWidth="1"/>
    <col min="15" max="15" width="39.59765625" style="1" customWidth="1"/>
    <col min="16" max="16384" width="8.796875" style="1"/>
  </cols>
  <sheetData>
    <row r="1" spans="2:16" ht="26.4">
      <c r="B1" s="56" t="s">
        <v>76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6" ht="22.2" thickBot="1">
      <c r="B2" s="37">
        <v>2022</v>
      </c>
      <c r="C2" s="38">
        <v>8</v>
      </c>
      <c r="E2" s="52"/>
      <c r="F2" s="53"/>
      <c r="G2" s="54"/>
      <c r="H2" s="54"/>
      <c r="I2" s="54"/>
    </row>
    <row r="3" spans="2:16" ht="17.399999999999999" customHeight="1">
      <c r="B3" s="50"/>
      <c r="C3" s="51"/>
      <c r="E3" s="5" t="s">
        <v>10</v>
      </c>
      <c r="F3" s="115">
        <v>10001</v>
      </c>
      <c r="G3" s="116"/>
      <c r="L3" s="15"/>
      <c r="M3" s="64" t="s">
        <v>80</v>
      </c>
      <c r="N3" s="65"/>
    </row>
    <row r="4" spans="2:16">
      <c r="E4" s="5" t="s">
        <v>11</v>
      </c>
      <c r="F4" s="115" t="s">
        <v>93</v>
      </c>
      <c r="G4" s="116"/>
      <c r="L4" s="57"/>
      <c r="M4" s="5" t="s">
        <v>79</v>
      </c>
      <c r="N4" s="45">
        <v>10</v>
      </c>
    </row>
    <row r="5" spans="2:16">
      <c r="E5" s="5" t="s">
        <v>12</v>
      </c>
      <c r="F5" s="115" t="s">
        <v>94</v>
      </c>
      <c r="G5" s="116"/>
      <c r="L5" s="57"/>
      <c r="M5" s="5" t="s">
        <v>81</v>
      </c>
      <c r="N5" s="45">
        <v>8.5</v>
      </c>
    </row>
    <row r="6" spans="2:16" ht="18" thickBot="1">
      <c r="B6" s="2"/>
    </row>
    <row r="7" spans="2:16">
      <c r="B7" s="12" t="s">
        <v>13</v>
      </c>
      <c r="C7" s="13" t="s">
        <v>0</v>
      </c>
      <c r="D7" s="14" t="s">
        <v>1</v>
      </c>
      <c r="E7" s="82" t="s">
        <v>2</v>
      </c>
      <c r="F7" s="83" t="s">
        <v>3</v>
      </c>
      <c r="G7" s="84" t="s">
        <v>4</v>
      </c>
      <c r="H7" s="12" t="s">
        <v>5</v>
      </c>
      <c r="I7" s="13" t="s">
        <v>7</v>
      </c>
      <c r="J7" s="13" t="s">
        <v>35</v>
      </c>
      <c r="K7" s="13" t="s">
        <v>67</v>
      </c>
      <c r="L7" s="13" t="s">
        <v>9</v>
      </c>
      <c r="M7" s="14" t="s">
        <v>8</v>
      </c>
      <c r="N7" s="14" t="s">
        <v>78</v>
      </c>
      <c r="O7" s="13" t="s">
        <v>58</v>
      </c>
      <c r="P7" s="13" t="s">
        <v>89</v>
      </c>
    </row>
    <row r="8" spans="2:16">
      <c r="B8" s="11" t="s">
        <v>95</v>
      </c>
      <c r="C8" s="3">
        <v>44774</v>
      </c>
      <c r="D8" s="19">
        <v>44774</v>
      </c>
      <c r="E8" s="80" t="s">
        <v>19</v>
      </c>
      <c r="F8" s="69">
        <v>0.374999999999999</v>
      </c>
      <c r="G8" s="70">
        <v>0.84722222222221999</v>
      </c>
      <c r="H8" s="68">
        <v>4.1666666666666664E-2</v>
      </c>
      <c r="I8" s="7">
        <v>0.4305555555555543</v>
      </c>
      <c r="J8" s="7">
        <v>0</v>
      </c>
      <c r="K8" s="7">
        <v>9.7222222222220989E-2</v>
      </c>
      <c r="L8" s="7">
        <v>0</v>
      </c>
      <c r="M8" s="9">
        <v>0</v>
      </c>
      <c r="N8" s="62">
        <v>0</v>
      </c>
      <c r="O8" s="85"/>
      <c r="P8" s="39" t="s">
        <v>96</v>
      </c>
    </row>
    <row r="9" spans="2:16">
      <c r="B9" s="11" t="s">
        <v>95</v>
      </c>
      <c r="C9" s="3">
        <v>44775</v>
      </c>
      <c r="D9" s="19">
        <v>44775</v>
      </c>
      <c r="E9" s="80" t="s">
        <v>19</v>
      </c>
      <c r="F9" s="69">
        <v>0.374999999999999</v>
      </c>
      <c r="G9" s="70">
        <v>0.937499999999999</v>
      </c>
      <c r="H9" s="68">
        <v>4.1666666666666664E-2</v>
      </c>
      <c r="I9" s="7">
        <v>0.52083333333333337</v>
      </c>
      <c r="J9" s="7">
        <v>0</v>
      </c>
      <c r="K9" s="7">
        <v>0.18750000000000006</v>
      </c>
      <c r="L9" s="7">
        <v>2.0833333333332371E-2</v>
      </c>
      <c r="M9" s="9">
        <v>0</v>
      </c>
      <c r="N9" s="62">
        <v>0</v>
      </c>
      <c r="O9" s="86"/>
      <c r="P9" s="7" t="s">
        <v>96</v>
      </c>
    </row>
    <row r="10" spans="2:16">
      <c r="B10" s="11" t="s">
        <v>95</v>
      </c>
      <c r="C10" s="3">
        <v>44776</v>
      </c>
      <c r="D10" s="19">
        <v>44776</v>
      </c>
      <c r="E10" s="80" t="s">
        <v>19</v>
      </c>
      <c r="F10" s="69">
        <v>0.374999999999999</v>
      </c>
      <c r="G10" s="70">
        <v>1.0416666666666701</v>
      </c>
      <c r="H10" s="68">
        <v>4.1666666666666664E-2</v>
      </c>
      <c r="I10" s="7">
        <v>0.62500000000000444</v>
      </c>
      <c r="J10" s="7">
        <v>0</v>
      </c>
      <c r="K10" s="7">
        <v>0.29166666666667113</v>
      </c>
      <c r="L10" s="7">
        <v>0.12500000000000344</v>
      </c>
      <c r="M10" s="9">
        <v>0</v>
      </c>
      <c r="N10" s="62">
        <v>0</v>
      </c>
      <c r="O10" s="86"/>
      <c r="P10" s="7" t="s">
        <v>96</v>
      </c>
    </row>
    <row r="11" spans="2:16">
      <c r="B11" s="11" t="s">
        <v>95</v>
      </c>
      <c r="C11" s="3">
        <v>44777</v>
      </c>
      <c r="D11" s="19">
        <v>44777</v>
      </c>
      <c r="E11" s="80" t="s">
        <v>19</v>
      </c>
      <c r="F11" s="69">
        <v>0.29166666666666602</v>
      </c>
      <c r="G11" s="70">
        <v>0.75</v>
      </c>
      <c r="H11" s="68">
        <v>4.1666666666666664E-2</v>
      </c>
      <c r="I11" s="7">
        <v>0.4166666666666673</v>
      </c>
      <c r="J11" s="7">
        <v>0</v>
      </c>
      <c r="K11" s="7">
        <v>8.3333333333333981E-2</v>
      </c>
      <c r="L11" s="7">
        <v>0</v>
      </c>
      <c r="M11" s="9">
        <v>0</v>
      </c>
      <c r="N11" s="62">
        <v>0</v>
      </c>
      <c r="O11" s="86"/>
      <c r="P11" s="7" t="s">
        <v>96</v>
      </c>
    </row>
    <row r="12" spans="2:16">
      <c r="B12" s="11" t="s">
        <v>95</v>
      </c>
      <c r="C12" s="3">
        <v>44778</v>
      </c>
      <c r="D12" s="19">
        <v>44778</v>
      </c>
      <c r="E12" s="80" t="s">
        <v>19</v>
      </c>
      <c r="F12" s="69">
        <v>0.937499999999997</v>
      </c>
      <c r="G12" s="70">
        <v>1.1458333333333299</v>
      </c>
      <c r="H12" s="68">
        <v>0</v>
      </c>
      <c r="I12" s="7">
        <v>0.20833333333333293</v>
      </c>
      <c r="J12" s="7">
        <v>0</v>
      </c>
      <c r="K12" s="7">
        <v>0</v>
      </c>
      <c r="L12" s="7">
        <v>0.20833333333333293</v>
      </c>
      <c r="M12" s="9">
        <v>0</v>
      </c>
      <c r="N12" s="62">
        <v>0</v>
      </c>
      <c r="O12" s="86"/>
      <c r="P12" s="7" t="s">
        <v>96</v>
      </c>
    </row>
    <row r="13" spans="2:16">
      <c r="B13" s="11" t="s">
        <v>95</v>
      </c>
      <c r="C13" s="3">
        <v>44779</v>
      </c>
      <c r="D13" s="19">
        <v>44779</v>
      </c>
      <c r="E13" s="80" t="s">
        <v>21</v>
      </c>
      <c r="F13" s="69"/>
      <c r="G13" s="70"/>
      <c r="H13" s="68">
        <v>0</v>
      </c>
      <c r="I13" s="7">
        <v>0</v>
      </c>
      <c r="J13" s="7">
        <v>0</v>
      </c>
      <c r="K13" s="7">
        <v>0</v>
      </c>
      <c r="L13" s="7">
        <v>0</v>
      </c>
      <c r="M13" s="9">
        <v>0</v>
      </c>
      <c r="N13" s="62">
        <v>0</v>
      </c>
      <c r="O13" s="86"/>
      <c r="P13" s="7" t="s">
        <v>96</v>
      </c>
    </row>
    <row r="14" spans="2:16">
      <c r="B14" s="11" t="s">
        <v>95</v>
      </c>
      <c r="C14" s="3">
        <v>44780</v>
      </c>
      <c r="D14" s="19">
        <v>44780</v>
      </c>
      <c r="E14" s="80" t="s">
        <v>21</v>
      </c>
      <c r="F14" s="69"/>
      <c r="G14" s="70"/>
      <c r="H14" s="68">
        <v>0</v>
      </c>
      <c r="I14" s="7">
        <v>0</v>
      </c>
      <c r="J14" s="7">
        <v>0</v>
      </c>
      <c r="K14" s="7">
        <v>0</v>
      </c>
      <c r="L14" s="7">
        <v>0</v>
      </c>
      <c r="M14" s="9">
        <v>0</v>
      </c>
      <c r="N14" s="62">
        <v>0</v>
      </c>
      <c r="O14" s="86"/>
      <c r="P14" s="7" t="s">
        <v>96</v>
      </c>
    </row>
    <row r="15" spans="2:16">
      <c r="B15" s="11" t="s">
        <v>95</v>
      </c>
      <c r="C15" s="3">
        <v>44781</v>
      </c>
      <c r="D15" s="19">
        <v>44781</v>
      </c>
      <c r="E15" s="80" t="s">
        <v>24</v>
      </c>
      <c r="F15" s="69">
        <v>0.374999999999999</v>
      </c>
      <c r="G15" s="70">
        <v>0.499999999999999</v>
      </c>
      <c r="H15" s="68">
        <v>0</v>
      </c>
      <c r="I15" s="7">
        <v>0.125</v>
      </c>
      <c r="J15" s="7">
        <v>0</v>
      </c>
      <c r="K15" s="7">
        <v>0</v>
      </c>
      <c r="L15" s="7">
        <v>0</v>
      </c>
      <c r="M15" s="9">
        <v>0</v>
      </c>
      <c r="N15" s="62">
        <v>0</v>
      </c>
      <c r="O15" s="86"/>
      <c r="P15" s="7" t="s">
        <v>96</v>
      </c>
    </row>
    <row r="16" spans="2:16">
      <c r="B16" s="11" t="s">
        <v>95</v>
      </c>
      <c r="C16" s="3">
        <v>44782</v>
      </c>
      <c r="D16" s="19">
        <v>44782</v>
      </c>
      <c r="E16" s="80" t="s">
        <v>19</v>
      </c>
      <c r="F16" s="69">
        <v>0.374999999999999</v>
      </c>
      <c r="G16" s="70">
        <v>0.90972222222221899</v>
      </c>
      <c r="H16" s="68">
        <v>4.1666666666666664E-2</v>
      </c>
      <c r="I16" s="7">
        <v>0.4930555555555533</v>
      </c>
      <c r="J16" s="7">
        <v>0</v>
      </c>
      <c r="K16" s="7">
        <v>0.15972222222221999</v>
      </c>
      <c r="L16" s="7">
        <v>0</v>
      </c>
      <c r="M16" s="9">
        <v>0</v>
      </c>
      <c r="N16" s="62">
        <v>0</v>
      </c>
      <c r="O16" s="86"/>
      <c r="P16" s="7" t="s">
        <v>96</v>
      </c>
    </row>
    <row r="17" spans="2:16">
      <c r="B17" s="11" t="s">
        <v>95</v>
      </c>
      <c r="C17" s="3">
        <v>44783</v>
      </c>
      <c r="D17" s="19">
        <v>44783</v>
      </c>
      <c r="E17" s="80" t="s">
        <v>19</v>
      </c>
      <c r="F17" s="69">
        <v>0.374999999999999</v>
      </c>
      <c r="G17" s="70">
        <v>0.91666666666666397</v>
      </c>
      <c r="H17" s="68">
        <v>4.1666666666666664E-2</v>
      </c>
      <c r="I17" s="7">
        <v>0.49999999999999828</v>
      </c>
      <c r="J17" s="7">
        <v>0</v>
      </c>
      <c r="K17" s="7">
        <v>0.16666666666666496</v>
      </c>
      <c r="L17" s="7">
        <v>0</v>
      </c>
      <c r="M17" s="9">
        <v>0</v>
      </c>
      <c r="N17" s="62">
        <v>0</v>
      </c>
      <c r="O17" s="86"/>
      <c r="P17" s="7" t="s">
        <v>96</v>
      </c>
    </row>
    <row r="18" spans="2:16">
      <c r="B18" s="11" t="s">
        <v>95</v>
      </c>
      <c r="C18" s="3">
        <v>44784</v>
      </c>
      <c r="D18" s="19">
        <v>44784</v>
      </c>
      <c r="E18" s="80" t="s">
        <v>8</v>
      </c>
      <c r="F18" s="69">
        <v>0.374999999999999</v>
      </c>
      <c r="G18" s="70">
        <v>0.54166666666666496</v>
      </c>
      <c r="H18" s="68">
        <v>0</v>
      </c>
      <c r="I18" s="7">
        <v>0.16666666666666596</v>
      </c>
      <c r="J18" s="7">
        <v>0</v>
      </c>
      <c r="K18" s="7">
        <v>0</v>
      </c>
      <c r="L18" s="7">
        <v>0</v>
      </c>
      <c r="M18" s="9">
        <v>0.16666666666666596</v>
      </c>
      <c r="N18" s="62">
        <v>0</v>
      </c>
      <c r="O18" s="86"/>
      <c r="P18" s="7" t="s">
        <v>96</v>
      </c>
    </row>
    <row r="19" spans="2:16">
      <c r="B19" s="11" t="s">
        <v>95</v>
      </c>
      <c r="C19" s="3">
        <v>44785</v>
      </c>
      <c r="D19" s="19">
        <v>44785</v>
      </c>
      <c r="E19" s="80" t="s">
        <v>22</v>
      </c>
      <c r="F19" s="69"/>
      <c r="G19" s="70"/>
      <c r="H19" s="68">
        <v>0</v>
      </c>
      <c r="I19" s="7">
        <v>0</v>
      </c>
      <c r="J19" s="7">
        <v>0</v>
      </c>
      <c r="K19" s="7">
        <v>0</v>
      </c>
      <c r="L19" s="7">
        <v>0</v>
      </c>
      <c r="M19" s="9">
        <v>0</v>
      </c>
      <c r="N19" s="62">
        <v>0</v>
      </c>
      <c r="O19" s="86"/>
      <c r="P19" s="7" t="s">
        <v>96</v>
      </c>
    </row>
    <row r="20" spans="2:16">
      <c r="B20" s="11" t="s">
        <v>95</v>
      </c>
      <c r="C20" s="3">
        <v>44786</v>
      </c>
      <c r="D20" s="19">
        <v>44786</v>
      </c>
      <c r="E20" s="80" t="s">
        <v>21</v>
      </c>
      <c r="F20" s="69"/>
      <c r="G20" s="70"/>
      <c r="H20" s="68">
        <v>0</v>
      </c>
      <c r="I20" s="7">
        <v>0</v>
      </c>
      <c r="J20" s="7">
        <v>0</v>
      </c>
      <c r="K20" s="7">
        <v>0</v>
      </c>
      <c r="L20" s="7">
        <v>0</v>
      </c>
      <c r="M20" s="9">
        <v>0</v>
      </c>
      <c r="N20" s="62">
        <v>0</v>
      </c>
      <c r="O20" s="86"/>
      <c r="P20" s="7" t="s">
        <v>96</v>
      </c>
    </row>
    <row r="21" spans="2:16">
      <c r="B21" s="11" t="s">
        <v>95</v>
      </c>
      <c r="C21" s="3">
        <v>44787</v>
      </c>
      <c r="D21" s="19">
        <v>44787</v>
      </c>
      <c r="E21" s="80" t="s">
        <v>21</v>
      </c>
      <c r="F21" s="69"/>
      <c r="G21" s="70"/>
      <c r="H21" s="68">
        <v>0</v>
      </c>
      <c r="I21" s="7">
        <v>0</v>
      </c>
      <c r="J21" s="7">
        <v>0</v>
      </c>
      <c r="K21" s="7">
        <v>0</v>
      </c>
      <c r="L21" s="7">
        <v>0</v>
      </c>
      <c r="M21" s="9">
        <v>0</v>
      </c>
      <c r="N21" s="62">
        <v>0</v>
      </c>
      <c r="O21" s="86"/>
      <c r="P21" s="7" t="s">
        <v>96</v>
      </c>
    </row>
    <row r="22" spans="2:16">
      <c r="B22" s="11" t="s">
        <v>95</v>
      </c>
      <c r="C22" s="3">
        <v>44788</v>
      </c>
      <c r="D22" s="19">
        <v>44788</v>
      </c>
      <c r="E22" s="80" t="s">
        <v>19</v>
      </c>
      <c r="F22" s="69">
        <v>0.374999999999999</v>
      </c>
      <c r="G22" s="70">
        <v>0.874999999999997</v>
      </c>
      <c r="H22" s="68">
        <v>4.1666666666666664E-2</v>
      </c>
      <c r="I22" s="7">
        <v>0.45833333333333132</v>
      </c>
      <c r="J22" s="7">
        <v>0</v>
      </c>
      <c r="K22" s="7">
        <v>0.124999999999998</v>
      </c>
      <c r="L22" s="7">
        <v>0</v>
      </c>
      <c r="M22" s="9">
        <v>0</v>
      </c>
      <c r="N22" s="62">
        <v>0</v>
      </c>
      <c r="O22" s="86"/>
      <c r="P22" s="7" t="s">
        <v>96</v>
      </c>
    </row>
    <row r="23" spans="2:16">
      <c r="B23" s="11" t="s">
        <v>95</v>
      </c>
      <c r="C23" s="3">
        <v>44789</v>
      </c>
      <c r="D23" s="19">
        <v>44789</v>
      </c>
      <c r="E23" s="80" t="s">
        <v>19</v>
      </c>
      <c r="F23" s="69">
        <v>0.33333333333333298</v>
      </c>
      <c r="G23" s="70">
        <v>0.95833333333333004</v>
      </c>
      <c r="H23" s="68">
        <v>4.1666666666666664E-2</v>
      </c>
      <c r="I23" s="7">
        <v>0.58333333333333048</v>
      </c>
      <c r="J23" s="7">
        <v>0</v>
      </c>
      <c r="K23" s="7">
        <v>0.24999999999999717</v>
      </c>
      <c r="L23" s="7">
        <v>4.166666666666341E-2</v>
      </c>
      <c r="M23" s="9">
        <v>0</v>
      </c>
      <c r="N23" s="62">
        <v>0</v>
      </c>
      <c r="O23" s="86"/>
      <c r="P23" s="7" t="s">
        <v>96</v>
      </c>
    </row>
    <row r="24" spans="2:16">
      <c r="B24" s="11" t="s">
        <v>95</v>
      </c>
      <c r="C24" s="3">
        <v>44790</v>
      </c>
      <c r="D24" s="19">
        <v>44790</v>
      </c>
      <c r="E24" s="80" t="s">
        <v>19</v>
      </c>
      <c r="F24" s="69">
        <v>0.374999999999999</v>
      </c>
      <c r="G24" s="70">
        <v>0.874999999999997</v>
      </c>
      <c r="H24" s="68">
        <v>4.1666666666666664E-2</v>
      </c>
      <c r="I24" s="7">
        <v>0.45833333333333132</v>
      </c>
      <c r="J24" s="7">
        <v>0</v>
      </c>
      <c r="K24" s="7">
        <v>0.124999999999998</v>
      </c>
      <c r="L24" s="7">
        <v>0</v>
      </c>
      <c r="M24" s="9">
        <v>0</v>
      </c>
      <c r="N24" s="62">
        <v>0</v>
      </c>
      <c r="O24" s="86"/>
      <c r="P24" s="7" t="s">
        <v>96</v>
      </c>
    </row>
    <row r="25" spans="2:16">
      <c r="B25" s="11" t="s">
        <v>95</v>
      </c>
      <c r="C25" s="3">
        <v>44791</v>
      </c>
      <c r="D25" s="19">
        <v>44791</v>
      </c>
      <c r="E25" s="80" t="s">
        <v>19</v>
      </c>
      <c r="F25" s="69">
        <v>0.374999999999999</v>
      </c>
      <c r="G25" s="70">
        <v>0.85416666666666397</v>
      </c>
      <c r="H25" s="68">
        <v>4.1666666666666664E-2</v>
      </c>
      <c r="I25" s="7">
        <v>0.43749999999999828</v>
      </c>
      <c r="J25" s="7">
        <v>0</v>
      </c>
      <c r="K25" s="7">
        <v>0.10416666666666496</v>
      </c>
      <c r="L25" s="7">
        <v>0</v>
      </c>
      <c r="M25" s="9">
        <v>0</v>
      </c>
      <c r="N25" s="62">
        <v>0</v>
      </c>
      <c r="O25" s="86"/>
      <c r="P25" s="7" t="s">
        <v>96</v>
      </c>
    </row>
    <row r="26" spans="2:16">
      <c r="B26" s="11" t="s">
        <v>95</v>
      </c>
      <c r="C26" s="3">
        <v>44792</v>
      </c>
      <c r="D26" s="19">
        <v>44792</v>
      </c>
      <c r="E26" s="80" t="s">
        <v>19</v>
      </c>
      <c r="F26" s="69">
        <v>0.29166666666666602</v>
      </c>
      <c r="G26" s="70">
        <v>0.70833333333333104</v>
      </c>
      <c r="H26" s="68">
        <v>4.1666666666666664E-2</v>
      </c>
      <c r="I26" s="7">
        <v>0.37499999999999833</v>
      </c>
      <c r="J26" s="7">
        <v>0</v>
      </c>
      <c r="K26" s="7">
        <v>4.166666666666502E-2</v>
      </c>
      <c r="L26" s="7">
        <v>0</v>
      </c>
      <c r="M26" s="9">
        <v>0</v>
      </c>
      <c r="N26" s="62">
        <v>0</v>
      </c>
      <c r="O26" s="86"/>
      <c r="P26" s="7" t="s">
        <v>96</v>
      </c>
    </row>
    <row r="27" spans="2:16">
      <c r="B27" s="11" t="s">
        <v>95</v>
      </c>
      <c r="C27" s="3">
        <v>44793</v>
      </c>
      <c r="D27" s="19">
        <v>44793</v>
      </c>
      <c r="E27" s="80" t="s">
        <v>21</v>
      </c>
      <c r="F27" s="69"/>
      <c r="G27" s="70"/>
      <c r="H27" s="68">
        <v>0</v>
      </c>
      <c r="I27" s="7">
        <v>0</v>
      </c>
      <c r="J27" s="7">
        <v>0</v>
      </c>
      <c r="K27" s="7">
        <v>0</v>
      </c>
      <c r="L27" s="7">
        <v>0</v>
      </c>
      <c r="M27" s="9">
        <v>0</v>
      </c>
      <c r="N27" s="62">
        <v>0</v>
      </c>
      <c r="O27" s="86"/>
      <c r="P27" s="7" t="s">
        <v>96</v>
      </c>
    </row>
    <row r="28" spans="2:16">
      <c r="B28" s="11" t="s">
        <v>95</v>
      </c>
      <c r="C28" s="3">
        <v>44794</v>
      </c>
      <c r="D28" s="19">
        <v>44794</v>
      </c>
      <c r="E28" s="80" t="s">
        <v>21</v>
      </c>
      <c r="F28" s="69"/>
      <c r="G28" s="70"/>
      <c r="H28" s="68">
        <v>0</v>
      </c>
      <c r="I28" s="7">
        <v>0</v>
      </c>
      <c r="J28" s="7">
        <v>0</v>
      </c>
      <c r="K28" s="7">
        <v>0</v>
      </c>
      <c r="L28" s="7">
        <v>0</v>
      </c>
      <c r="M28" s="9">
        <v>0</v>
      </c>
      <c r="N28" s="62">
        <v>0</v>
      </c>
      <c r="O28" s="86"/>
      <c r="P28" s="7" t="s">
        <v>96</v>
      </c>
    </row>
    <row r="29" spans="2:16">
      <c r="B29" s="11" t="s">
        <v>95</v>
      </c>
      <c r="C29" s="3">
        <v>44795</v>
      </c>
      <c r="D29" s="19">
        <v>44795</v>
      </c>
      <c r="E29" s="80" t="s">
        <v>36</v>
      </c>
      <c r="F29" s="69">
        <v>0.41666666666666602</v>
      </c>
      <c r="G29" s="70">
        <v>0.79166666666666397</v>
      </c>
      <c r="H29" s="68">
        <v>4.1666666666666664E-2</v>
      </c>
      <c r="I29" s="7">
        <v>0.33333333333333126</v>
      </c>
      <c r="J29" s="7">
        <v>0</v>
      </c>
      <c r="K29" s="7">
        <v>0</v>
      </c>
      <c r="L29" s="7">
        <v>0</v>
      </c>
      <c r="M29" s="9">
        <v>0</v>
      </c>
      <c r="N29" s="62">
        <v>0</v>
      </c>
      <c r="O29" s="86" t="s">
        <v>92</v>
      </c>
      <c r="P29" s="7" t="s">
        <v>96</v>
      </c>
    </row>
    <row r="30" spans="2:16">
      <c r="B30" s="11" t="s">
        <v>95</v>
      </c>
      <c r="C30" s="3">
        <v>44796</v>
      </c>
      <c r="D30" s="19">
        <v>44796</v>
      </c>
      <c r="E30" s="80" t="s">
        <v>19</v>
      </c>
      <c r="F30" s="69">
        <v>0.374999999999999</v>
      </c>
      <c r="G30" s="70">
        <v>0.95833333333333004</v>
      </c>
      <c r="H30" s="68">
        <v>4.1666666666666664E-2</v>
      </c>
      <c r="I30" s="7">
        <v>0.54166666666666441</v>
      </c>
      <c r="J30" s="7">
        <v>0</v>
      </c>
      <c r="K30" s="7">
        <v>0.20833333333333109</v>
      </c>
      <c r="L30" s="7">
        <v>4.166666666666341E-2</v>
      </c>
      <c r="M30" s="9">
        <v>0</v>
      </c>
      <c r="N30" s="62">
        <v>0</v>
      </c>
      <c r="O30" s="86"/>
      <c r="P30" s="7" t="s">
        <v>96</v>
      </c>
    </row>
    <row r="31" spans="2:16">
      <c r="B31" s="11" t="s">
        <v>95</v>
      </c>
      <c r="C31" s="3">
        <v>44797</v>
      </c>
      <c r="D31" s="19">
        <v>44797</v>
      </c>
      <c r="E31" s="80" t="s">
        <v>19</v>
      </c>
      <c r="F31" s="69">
        <v>0.374999999999999</v>
      </c>
      <c r="G31" s="70">
        <v>0.874999999999997</v>
      </c>
      <c r="H31" s="68">
        <v>4.1666666666666664E-2</v>
      </c>
      <c r="I31" s="7">
        <v>0.45833333333333132</v>
      </c>
      <c r="J31" s="7">
        <v>0</v>
      </c>
      <c r="K31" s="7">
        <v>0.124999999999998</v>
      </c>
      <c r="L31" s="7">
        <v>0</v>
      </c>
      <c r="M31" s="9">
        <v>0</v>
      </c>
      <c r="N31" s="62">
        <v>0</v>
      </c>
      <c r="O31" s="86"/>
      <c r="P31" s="7" t="s">
        <v>96</v>
      </c>
    </row>
    <row r="32" spans="2:16">
      <c r="B32" s="11" t="s">
        <v>95</v>
      </c>
      <c r="C32" s="3">
        <v>44798</v>
      </c>
      <c r="D32" s="19">
        <v>44798</v>
      </c>
      <c r="E32" s="80" t="s">
        <v>19</v>
      </c>
      <c r="F32" s="69">
        <v>0.374999999999999</v>
      </c>
      <c r="G32" s="70">
        <v>0.83333333333333104</v>
      </c>
      <c r="H32" s="68">
        <v>4.1666666666666664E-2</v>
      </c>
      <c r="I32" s="7">
        <v>0.41666666666666535</v>
      </c>
      <c r="J32" s="7">
        <v>0</v>
      </c>
      <c r="K32" s="7">
        <v>8.3333333333332038E-2</v>
      </c>
      <c r="L32" s="7">
        <v>0</v>
      </c>
      <c r="M32" s="9">
        <v>0</v>
      </c>
      <c r="N32" s="62">
        <v>0</v>
      </c>
      <c r="O32" s="86"/>
      <c r="P32" s="7" t="s">
        <v>96</v>
      </c>
    </row>
    <row r="33" spans="2:17">
      <c r="B33" s="11" t="s">
        <v>95</v>
      </c>
      <c r="C33" s="3">
        <v>44799</v>
      </c>
      <c r="D33" s="19">
        <v>44799</v>
      </c>
      <c r="E33" s="80" t="s">
        <v>37</v>
      </c>
      <c r="F33" s="69">
        <v>0.374999999999999</v>
      </c>
      <c r="G33" s="70">
        <v>0.624999999999998</v>
      </c>
      <c r="H33" s="68">
        <v>0</v>
      </c>
      <c r="I33" s="7">
        <v>0.249999999999999</v>
      </c>
      <c r="J33" s="7">
        <v>0</v>
      </c>
      <c r="K33" s="7">
        <v>0</v>
      </c>
      <c r="L33" s="7">
        <v>0</v>
      </c>
      <c r="M33" s="9">
        <v>0</v>
      </c>
      <c r="N33" s="62">
        <v>0</v>
      </c>
      <c r="O33" s="86" t="s">
        <v>91</v>
      </c>
      <c r="P33" s="7" t="s">
        <v>96</v>
      </c>
    </row>
    <row r="34" spans="2:17">
      <c r="B34" s="11" t="s">
        <v>95</v>
      </c>
      <c r="C34" s="3">
        <v>44800</v>
      </c>
      <c r="D34" s="19">
        <v>44800</v>
      </c>
      <c r="E34" s="80" t="s">
        <v>21</v>
      </c>
      <c r="F34" s="69"/>
      <c r="G34" s="70"/>
      <c r="H34" s="68">
        <v>0</v>
      </c>
      <c r="I34" s="7">
        <v>0</v>
      </c>
      <c r="J34" s="7">
        <v>0</v>
      </c>
      <c r="K34" s="7">
        <v>0</v>
      </c>
      <c r="L34" s="7">
        <v>0</v>
      </c>
      <c r="M34" s="9">
        <v>0</v>
      </c>
      <c r="N34" s="62">
        <v>0</v>
      </c>
      <c r="O34" s="86"/>
      <c r="P34" s="7" t="s">
        <v>96</v>
      </c>
    </row>
    <row r="35" spans="2:17">
      <c r="B35" s="11" t="s">
        <v>95</v>
      </c>
      <c r="C35" s="3">
        <v>44801</v>
      </c>
      <c r="D35" s="19">
        <v>44801</v>
      </c>
      <c r="E35" s="80" t="s">
        <v>21</v>
      </c>
      <c r="F35" s="69"/>
      <c r="G35" s="70"/>
      <c r="H35" s="68">
        <v>0</v>
      </c>
      <c r="I35" s="7">
        <v>0</v>
      </c>
      <c r="J35" s="7">
        <v>0</v>
      </c>
      <c r="K35" s="7">
        <v>0</v>
      </c>
      <c r="L35" s="7">
        <v>0</v>
      </c>
      <c r="M35" s="9">
        <v>0</v>
      </c>
      <c r="N35" s="62">
        <v>0</v>
      </c>
      <c r="O35" s="86"/>
      <c r="P35" s="7" t="s">
        <v>96</v>
      </c>
    </row>
    <row r="36" spans="2:17">
      <c r="B36" s="11" t="s">
        <v>95</v>
      </c>
      <c r="C36" s="3">
        <v>44802</v>
      </c>
      <c r="D36" s="19">
        <v>44802</v>
      </c>
      <c r="E36" s="80" t="s">
        <v>19</v>
      </c>
      <c r="F36" s="69">
        <v>0.374999999999999</v>
      </c>
      <c r="G36" s="70">
        <v>0.83333333333333104</v>
      </c>
      <c r="H36" s="68">
        <v>4.1666666666666664E-2</v>
      </c>
      <c r="I36" s="7">
        <v>0.41666666666666535</v>
      </c>
      <c r="J36" s="7">
        <v>0</v>
      </c>
      <c r="K36" s="7">
        <v>8.3333333333332038E-2</v>
      </c>
      <c r="L36" s="7">
        <v>0</v>
      </c>
      <c r="M36" s="9">
        <v>0</v>
      </c>
      <c r="N36" s="62">
        <v>0</v>
      </c>
      <c r="O36" s="86"/>
      <c r="P36" s="7" t="s">
        <v>96</v>
      </c>
    </row>
    <row r="37" spans="2:17">
      <c r="B37" s="11" t="s">
        <v>95</v>
      </c>
      <c r="C37" s="3">
        <v>44803</v>
      </c>
      <c r="D37" s="19">
        <v>44803</v>
      </c>
      <c r="E37" s="80" t="s">
        <v>19</v>
      </c>
      <c r="F37" s="69">
        <v>0.374999999999999</v>
      </c>
      <c r="G37" s="70">
        <v>1.1666666666666601</v>
      </c>
      <c r="H37" s="68">
        <v>4.1666666666666664E-2</v>
      </c>
      <c r="I37" s="7">
        <v>0.74999999999999445</v>
      </c>
      <c r="J37" s="7">
        <v>0</v>
      </c>
      <c r="K37" s="7">
        <v>0.41666666666666113</v>
      </c>
      <c r="L37" s="7">
        <v>0.24999999999999345</v>
      </c>
      <c r="M37" s="9">
        <v>0</v>
      </c>
      <c r="N37" s="62">
        <v>0</v>
      </c>
      <c r="O37" s="86"/>
      <c r="P37" s="7" t="s">
        <v>96</v>
      </c>
    </row>
    <row r="38" spans="2:17" ht="18" thickBot="1">
      <c r="B38" s="11" t="s">
        <v>95</v>
      </c>
      <c r="C38" s="10">
        <v>44804</v>
      </c>
      <c r="D38" s="19">
        <v>44804</v>
      </c>
      <c r="E38" s="81" t="s">
        <v>20</v>
      </c>
      <c r="F38" s="69">
        <v>0.374999999999999</v>
      </c>
      <c r="G38" s="71">
        <v>0.749999999999998</v>
      </c>
      <c r="H38" s="68">
        <v>4.1666666666666664E-2</v>
      </c>
      <c r="I38" s="7">
        <v>0.33333333333333232</v>
      </c>
      <c r="J38" s="7">
        <v>0</v>
      </c>
      <c r="K38" s="7">
        <v>0</v>
      </c>
      <c r="L38" s="7">
        <v>0</v>
      </c>
      <c r="M38" s="9">
        <v>0</v>
      </c>
      <c r="N38" s="62">
        <v>0</v>
      </c>
      <c r="O38" s="87" t="s">
        <v>90</v>
      </c>
      <c r="P38" s="40" t="s">
        <v>96</v>
      </c>
    </row>
    <row r="40" spans="2:17">
      <c r="C40" s="49" t="s">
        <v>66</v>
      </c>
      <c r="H40" s="49" t="s">
        <v>17</v>
      </c>
      <c r="K40" s="46"/>
      <c r="M40" s="49" t="s">
        <v>86</v>
      </c>
    </row>
    <row r="41" spans="2:17">
      <c r="C41" s="5" t="s">
        <v>60</v>
      </c>
      <c r="D41" s="45">
        <v>22</v>
      </c>
      <c r="E41" s="5" t="s">
        <v>61</v>
      </c>
      <c r="F41" s="45">
        <v>0</v>
      </c>
      <c r="H41" s="5" t="s">
        <v>6</v>
      </c>
      <c r="I41" s="7">
        <v>9.2986111111110823</v>
      </c>
      <c r="J41" s="5" t="s">
        <v>35</v>
      </c>
      <c r="K41" s="7">
        <v>0</v>
      </c>
      <c r="M41" s="5" t="s">
        <v>84</v>
      </c>
      <c r="N41" s="6">
        <v>0</v>
      </c>
      <c r="P41" s="63"/>
      <c r="Q41" s="63"/>
    </row>
    <row r="42" spans="2:17">
      <c r="C42" s="5" t="s">
        <v>59</v>
      </c>
      <c r="D42" s="45">
        <v>1</v>
      </c>
      <c r="E42" s="5" t="s">
        <v>68</v>
      </c>
      <c r="F42" s="45">
        <v>2</v>
      </c>
      <c r="H42" s="5" t="s">
        <v>67</v>
      </c>
      <c r="I42" s="7">
        <v>2.5486111111110885</v>
      </c>
      <c r="J42" s="5" t="s">
        <v>9</v>
      </c>
      <c r="K42" s="4">
        <v>0.68749999999998901</v>
      </c>
      <c r="M42" s="5" t="s">
        <v>83</v>
      </c>
      <c r="N42" s="6">
        <v>61.249999999999993</v>
      </c>
      <c r="P42" s="15"/>
      <c r="Q42" s="15"/>
    </row>
    <row r="43" spans="2:17">
      <c r="C43" s="5" t="s">
        <v>62</v>
      </c>
      <c r="D43" s="45">
        <v>1.5</v>
      </c>
      <c r="E43" s="5" t="s">
        <v>69</v>
      </c>
      <c r="F43" s="45">
        <v>0</v>
      </c>
      <c r="H43" s="5" t="s">
        <v>73</v>
      </c>
      <c r="I43" s="4">
        <v>0.16666666666666596</v>
      </c>
      <c r="J43" s="5" t="s">
        <v>74</v>
      </c>
      <c r="K43" s="7">
        <v>4.8611111111088512E-2</v>
      </c>
      <c r="M43" s="5" t="s">
        <v>9</v>
      </c>
      <c r="N43" s="6">
        <v>16.5</v>
      </c>
      <c r="P43" s="15"/>
      <c r="Q43" s="15"/>
    </row>
    <row r="44" spans="2:17">
      <c r="C44" s="5" t="s">
        <v>20</v>
      </c>
      <c r="D44" s="45">
        <v>1</v>
      </c>
      <c r="E44" s="5" t="s">
        <v>72</v>
      </c>
      <c r="F44" s="45">
        <v>0</v>
      </c>
      <c r="H44" s="5"/>
      <c r="I44" s="4"/>
      <c r="J44" s="5"/>
      <c r="K44" s="7"/>
      <c r="M44" s="5" t="s">
        <v>8</v>
      </c>
      <c r="N44" s="6">
        <v>4</v>
      </c>
    </row>
    <row r="45" spans="2:17">
      <c r="C45" s="5"/>
      <c r="D45" s="45"/>
      <c r="E45" s="5"/>
      <c r="F45" s="45"/>
      <c r="M45" s="5" t="s">
        <v>85</v>
      </c>
      <c r="N45" s="6">
        <v>1.25</v>
      </c>
    </row>
    <row r="48" spans="2:17">
      <c r="B48" s="76" t="s">
        <v>77</v>
      </c>
      <c r="C48" s="77"/>
      <c r="D48" s="77"/>
      <c r="E48" s="78"/>
    </row>
    <row r="49" spans="2:5">
      <c r="B49" s="72"/>
      <c r="C49" s="73"/>
      <c r="D49" s="73"/>
      <c r="E49" s="74"/>
    </row>
    <row r="50" spans="2:5">
      <c r="B50" s="42"/>
      <c r="C50" s="75"/>
      <c r="D50" s="75"/>
      <c r="E50" s="41"/>
    </row>
    <row r="52" spans="2:5">
      <c r="B52" s="1" t="s">
        <v>88</v>
      </c>
    </row>
    <row r="53" spans="2:5" ht="18">
      <c r="B53" s="66" t="s">
        <v>82</v>
      </c>
    </row>
    <row r="55" spans="2:5" s="75" customFormat="1"/>
    <row r="56" spans="2:5">
      <c r="B56" s="107" t="s">
        <v>112</v>
      </c>
      <c r="C56" s="107"/>
    </row>
    <row r="57" spans="2:5">
      <c r="B57" s="107" t="s">
        <v>113</v>
      </c>
      <c r="C57" s="107"/>
    </row>
    <row r="58" spans="2:5" ht="18">
      <c r="B58" s="66" t="s">
        <v>115</v>
      </c>
      <c r="C58" s="107"/>
    </row>
    <row r="59" spans="2:5">
      <c r="C59" s="107"/>
    </row>
    <row r="60" spans="2:5">
      <c r="B60" s="107" t="s">
        <v>114</v>
      </c>
      <c r="C60" s="107"/>
    </row>
  </sheetData>
  <dataConsolidate/>
  <mergeCells count="3">
    <mergeCell ref="F3:G3"/>
    <mergeCell ref="F4:G4"/>
    <mergeCell ref="F5:G5"/>
  </mergeCells>
  <phoneticPr fontId="1"/>
  <conditionalFormatting sqref="D8:D38">
    <cfRule type="expression" dxfId="47" priority="5">
      <formula>WEEKDAY(D8)=1</formula>
    </cfRule>
  </conditionalFormatting>
  <conditionalFormatting sqref="D8:D38">
    <cfRule type="expression" dxfId="46" priority="4">
      <formula>WEEKDAY(D8)=7</formula>
    </cfRule>
  </conditionalFormatting>
  <conditionalFormatting sqref="D8:D38">
    <cfRule type="expression" dxfId="45" priority="3">
      <formula>COUNTIF(祝日,C8)=1</formula>
    </cfRule>
  </conditionalFormatting>
  <conditionalFormatting sqref="E8:E38">
    <cfRule type="expression" dxfId="44" priority="2">
      <formula>E8="休日"</formula>
    </cfRule>
  </conditionalFormatting>
  <conditionalFormatting sqref="N36:N38">
    <cfRule type="expression" dxfId="43" priority="1">
      <formula>C36=""</formula>
    </cfRule>
  </conditionalFormatting>
  <dataValidations count="2">
    <dataValidation type="list" allowBlank="1" showInputMessage="1" showErrorMessage="1" sqref="C2:C3" xr:uid="{8EEE6FC1-3DA7-4434-9681-0A255AB9F03B}">
      <formula1>月</formula1>
    </dataValidation>
    <dataValidation type="list" allowBlank="1" showInputMessage="1" showErrorMessage="1" sqref="B2:B3" xr:uid="{D2A52187-416D-498C-9E7F-964C73FF424F}">
      <formula1>年度</formula1>
    </dataValidation>
  </dataValidations>
  <hyperlinks>
    <hyperlink ref="B53" r:id="rId1" xr:uid="{BFDD9F58-D7A3-40A2-A4BE-2C2F9F9E8DEB}"/>
    <hyperlink ref="B58" r:id="rId2" xr:uid="{7A27EE53-415A-4F48-A157-F54B3BFEB76C}"/>
  </hyperlinks>
  <pageMargins left="0.7" right="0.7" top="0.75" bottom="0.75" header="0.3" footer="0.3"/>
  <pageSetup paperSize="9" scale="55" orientation="landscape" r:id="rId3"/>
  <drawing r:id="rId4"/>
  <legacy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82ADB2-FB8C-4183-97FA-3F9B83EE940B}">
          <x14:formula1>
            <xm:f>時間マスタ!$E$3:$E$291</xm:f>
          </x14:formula1>
          <xm:sqref>G8:G38</xm:sqref>
        </x14:dataValidation>
        <x14:dataValidation type="list" operator="greaterThan" allowBlank="1" showInputMessage="1" xr:uid="{4C3848BF-C59F-45F4-B208-A37B2617615B}">
          <x14:formula1>
            <xm:f>時間マスタ!$D$3:$D$291</xm:f>
          </x14:formula1>
          <xm:sqref>F8</xm:sqref>
        </x14:dataValidation>
        <x14:dataValidation type="list" operator="greaterThan" allowBlank="1" showInputMessage="1" showErrorMessage="1" xr:uid="{62D2CBA2-42AF-496A-9F25-D6F6AD03C672}">
          <x14:formula1>
            <xm:f>時間マスタ!$D$3:$D$291</xm:f>
          </x14:formula1>
          <xm:sqref>F9:F38</xm:sqref>
        </x14:dataValidation>
        <x14:dataValidation type="list" allowBlank="1" showInputMessage="1" showErrorMessage="1" xr:uid="{23B1870B-F33B-4A5F-B6C0-D7F95F60BD7E}">
          <x14:formula1>
            <xm:f>勤務区分マスタ!$B$3:$B$24</xm:f>
          </x14:formula1>
          <xm:sqref>E8:E38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4165-8149-4E9D-BCF1-5807A23E2D8B}">
  <sheetPr>
    <tabColor rgb="FFC00000"/>
  </sheetPr>
  <dimension ref="B2:L42"/>
  <sheetViews>
    <sheetView zoomScale="90" zoomScaleNormal="90" workbookViewId="0">
      <selection activeCell="B1" sqref="B1"/>
    </sheetView>
  </sheetViews>
  <sheetFormatPr defaultRowHeight="17.399999999999999"/>
  <cols>
    <col min="1" max="1" width="3.09765625" style="1" customWidth="1"/>
    <col min="2" max="3" width="8.796875" style="1"/>
    <col min="4" max="4" width="12.3984375" style="1" bestFit="1" customWidth="1"/>
    <col min="5" max="5" width="8.796875" style="1"/>
    <col min="6" max="6" width="10.3984375" style="1" bestFit="1" customWidth="1"/>
    <col min="7" max="7" width="8.796875" style="1"/>
    <col min="8" max="8" width="13.3984375" style="1" customWidth="1"/>
    <col min="9" max="9" width="15" style="1" customWidth="1"/>
    <col min="10" max="16384" width="8.796875" style="1"/>
  </cols>
  <sheetData>
    <row r="2" spans="2:12" ht="18" thickBot="1">
      <c r="B2" s="25" t="s">
        <v>14</v>
      </c>
      <c r="C2" s="25"/>
      <c r="D2" s="25"/>
      <c r="E2" s="25"/>
      <c r="F2" s="25"/>
      <c r="H2" s="1" t="s">
        <v>38</v>
      </c>
      <c r="I2" s="1" t="s">
        <v>55</v>
      </c>
      <c r="K2" s="30" t="s">
        <v>57</v>
      </c>
      <c r="L2" s="30" t="s">
        <v>13</v>
      </c>
    </row>
    <row r="3" spans="2:12" ht="18" thickBot="1">
      <c r="B3" s="99" t="s">
        <v>15</v>
      </c>
      <c r="C3" s="27" t="s">
        <v>13</v>
      </c>
      <c r="D3" s="27" t="s">
        <v>0</v>
      </c>
      <c r="E3" s="27" t="s">
        <v>1</v>
      </c>
      <c r="F3" s="28" t="s">
        <v>56</v>
      </c>
      <c r="H3" s="1" t="s">
        <v>39</v>
      </c>
      <c r="I3" s="22">
        <v>44562</v>
      </c>
      <c r="K3" s="29">
        <v>2022</v>
      </c>
      <c r="L3" s="29">
        <v>1</v>
      </c>
    </row>
    <row r="4" spans="2:12" ht="18.600000000000001" thickTop="1" thickBot="1">
      <c r="B4" s="100">
        <v>1</v>
      </c>
      <c r="C4" s="41">
        <f>MONTH(DATE(勤務表!$B$2,勤務表!$C$2,$B$4))</f>
        <v>9</v>
      </c>
      <c r="D4" s="26">
        <f>DAY(DATE(勤務表!$B$2,勤務表!$C$2,$B$4))</f>
        <v>1</v>
      </c>
      <c r="E4" s="31">
        <f>DATE(勤務表!$B$2,勤務表!$C$2,$B$4)</f>
        <v>44805</v>
      </c>
      <c r="F4" s="32"/>
      <c r="H4" s="1" t="s">
        <v>40</v>
      </c>
      <c r="I4" s="22">
        <v>44571</v>
      </c>
      <c r="K4" s="29">
        <v>2023</v>
      </c>
      <c r="L4" s="29">
        <v>2</v>
      </c>
    </row>
    <row r="5" spans="2:12" ht="18" thickTop="1">
      <c r="B5" s="15"/>
      <c r="C5" s="16">
        <f>MONTH(DATE(勤務表!$B$2,勤務表!$C$2,$B$4+ROW()-4))</f>
        <v>9</v>
      </c>
      <c r="D5" s="6">
        <f>DAY(DATE(勤務表!$B$2,勤務表!$C$2,$B$4+ROW()-4))</f>
        <v>2</v>
      </c>
      <c r="E5" s="19">
        <f>DATE(勤務表!$B$2,勤務表!$C$2,$B$4+ROW()-4)</f>
        <v>44806</v>
      </c>
      <c r="F5" s="33"/>
      <c r="H5" s="1" t="s">
        <v>41</v>
      </c>
      <c r="I5" s="22">
        <v>44603</v>
      </c>
      <c r="K5" s="29">
        <v>2024</v>
      </c>
      <c r="L5" s="29">
        <v>3</v>
      </c>
    </row>
    <row r="6" spans="2:12">
      <c r="B6" s="15"/>
      <c r="C6" s="16">
        <f>MONTH(DATE(勤務表!$B$2,勤務表!$C$2,$B$4+ROW()-4))</f>
        <v>9</v>
      </c>
      <c r="D6" s="6">
        <f>DAY(DATE(勤務表!$B$2,勤務表!$C$2,$B$4+ROW()-4))</f>
        <v>3</v>
      </c>
      <c r="E6" s="19">
        <f>DATE(勤務表!$B$2,勤務表!$C$2,$B$4+ROW()-4)</f>
        <v>44807</v>
      </c>
      <c r="F6" s="33"/>
      <c r="H6" s="1" t="s">
        <v>42</v>
      </c>
      <c r="I6" s="22">
        <v>44615</v>
      </c>
      <c r="K6" s="29">
        <v>2025</v>
      </c>
      <c r="L6" s="29">
        <v>4</v>
      </c>
    </row>
    <row r="7" spans="2:12">
      <c r="B7" s="15"/>
      <c r="C7" s="16">
        <f>MONTH(DATE(勤務表!$B$2,勤務表!$C$2,$B$4+ROW()-4))</f>
        <v>9</v>
      </c>
      <c r="D7" s="6">
        <f>DAY(DATE(勤務表!$B$2,勤務表!$C$2,$B$4+ROW()-4))</f>
        <v>4</v>
      </c>
      <c r="E7" s="19">
        <f>DATE(勤務表!$B$2,勤務表!$C$2,$B$4+ROW()-4)</f>
        <v>44808</v>
      </c>
      <c r="F7" s="33"/>
      <c r="H7" s="1" t="s">
        <v>43</v>
      </c>
      <c r="I7" s="22">
        <v>44641</v>
      </c>
      <c r="K7" s="29">
        <v>2026</v>
      </c>
      <c r="L7" s="29">
        <v>5</v>
      </c>
    </row>
    <row r="8" spans="2:12">
      <c r="B8" s="15"/>
      <c r="C8" s="16">
        <f>MONTH(DATE(勤務表!$B$2,勤務表!$C$2,$B$4+ROW()-4))</f>
        <v>9</v>
      </c>
      <c r="D8" s="6">
        <f>DAY(DATE(勤務表!$B$2,勤務表!$C$2,$B$4+ROW()-4))</f>
        <v>5</v>
      </c>
      <c r="E8" s="19">
        <f>DATE(勤務表!$B$2,勤務表!$C$2,$B$4+ROW()-4)</f>
        <v>44809</v>
      </c>
      <c r="F8" s="33"/>
      <c r="H8" s="1" t="s">
        <v>44</v>
      </c>
      <c r="I8" s="22">
        <v>44680</v>
      </c>
      <c r="K8" s="29">
        <v>2027</v>
      </c>
      <c r="L8" s="29">
        <v>6</v>
      </c>
    </row>
    <row r="9" spans="2:12">
      <c r="B9" s="15"/>
      <c r="C9" s="16">
        <f>MONTH(DATE(勤務表!$B$2,勤務表!$C$2,$B$4+ROW()-4))</f>
        <v>9</v>
      </c>
      <c r="D9" s="6">
        <f>DAY(DATE(勤務表!$B$2,勤務表!$C$2,$B$4+ROW()-4))</f>
        <v>6</v>
      </c>
      <c r="E9" s="19">
        <f>DATE(勤務表!$B$2,勤務表!$C$2,$B$4+ROW()-4)</f>
        <v>44810</v>
      </c>
      <c r="F9" s="33"/>
      <c r="H9" s="1" t="s">
        <v>45</v>
      </c>
      <c r="I9" s="22">
        <v>44684</v>
      </c>
      <c r="K9" s="29">
        <v>2028</v>
      </c>
      <c r="L9" s="29">
        <v>7</v>
      </c>
    </row>
    <row r="10" spans="2:12">
      <c r="B10" s="15"/>
      <c r="C10" s="16">
        <f>MONTH(DATE(勤務表!$B$2,勤務表!$C$2,$B$4+ROW()-4))</f>
        <v>9</v>
      </c>
      <c r="D10" s="6">
        <f>DAY(DATE(勤務表!$B$2,勤務表!$C$2,$B$4+ROW()-4))</f>
        <v>7</v>
      </c>
      <c r="E10" s="19">
        <f>DATE(勤務表!$B$2,勤務表!$C$2,$B$4+ROW()-4)</f>
        <v>44811</v>
      </c>
      <c r="F10" s="33"/>
      <c r="H10" s="1" t="s">
        <v>46</v>
      </c>
      <c r="I10" s="22">
        <v>44685</v>
      </c>
      <c r="K10" s="29">
        <v>2029</v>
      </c>
      <c r="L10" s="29">
        <v>8</v>
      </c>
    </row>
    <row r="11" spans="2:12">
      <c r="B11" s="15"/>
      <c r="C11" s="16">
        <f>MONTH(DATE(勤務表!$B$2,勤務表!$C$2,$B$4+ROW()-4))</f>
        <v>9</v>
      </c>
      <c r="D11" s="6">
        <f>DAY(DATE(勤務表!$B$2,勤務表!$C$2,$B$4+ROW()-4))</f>
        <v>8</v>
      </c>
      <c r="E11" s="19">
        <f>DATE(勤務表!$B$2,勤務表!$C$2,$B$4+ROW()-4)</f>
        <v>44812</v>
      </c>
      <c r="F11" s="33"/>
      <c r="H11" s="1" t="s">
        <v>47</v>
      </c>
      <c r="I11" s="22">
        <v>44686</v>
      </c>
      <c r="K11" s="29">
        <v>2030</v>
      </c>
      <c r="L11" s="29">
        <v>9</v>
      </c>
    </row>
    <row r="12" spans="2:12">
      <c r="B12" s="15"/>
      <c r="C12" s="16">
        <f>MONTH(DATE(勤務表!$B$2,勤務表!$C$2,$B$4+ROW()-4))</f>
        <v>9</v>
      </c>
      <c r="D12" s="6">
        <f>DAY(DATE(勤務表!$B$2,勤務表!$C$2,$B$4+ROW()-4))</f>
        <v>9</v>
      </c>
      <c r="E12" s="19">
        <f>DATE(勤務表!$B$2,勤務表!$C$2,$B$4+ROW()-4)</f>
        <v>44813</v>
      </c>
      <c r="F12" s="33"/>
      <c r="H12" s="1" t="s">
        <v>48</v>
      </c>
      <c r="I12" s="22">
        <v>44760</v>
      </c>
      <c r="K12" s="29">
        <v>2031</v>
      </c>
      <c r="L12" s="29">
        <v>10</v>
      </c>
    </row>
    <row r="13" spans="2:12">
      <c r="B13" s="15"/>
      <c r="C13" s="16">
        <f>MONTH(DATE(勤務表!$B$2,勤務表!$C$2,$B$4+ROW()-4))</f>
        <v>9</v>
      </c>
      <c r="D13" s="6">
        <f>DAY(DATE(勤務表!$B$2,勤務表!$C$2,$B$4+ROW()-4))</f>
        <v>10</v>
      </c>
      <c r="E13" s="19">
        <f>DATE(勤務表!$B$2,勤務表!$C$2,$B$4+ROW()-4)</f>
        <v>44814</v>
      </c>
      <c r="F13" s="33"/>
      <c r="H13" s="1" t="s">
        <v>49</v>
      </c>
      <c r="I13" s="22">
        <v>44784</v>
      </c>
      <c r="K13" s="29">
        <v>2032</v>
      </c>
      <c r="L13" s="29">
        <v>11</v>
      </c>
    </row>
    <row r="14" spans="2:12">
      <c r="B14" s="15"/>
      <c r="C14" s="16">
        <f>MONTH(DATE(勤務表!$B$2,勤務表!$C$2,$B$4+ROW()-4))</f>
        <v>9</v>
      </c>
      <c r="D14" s="6">
        <f>DAY(DATE(勤務表!$B$2,勤務表!$C$2,$B$4+ROW()-4))</f>
        <v>11</v>
      </c>
      <c r="E14" s="19">
        <f>DATE(勤務表!$B$2,勤務表!$C$2,$B$4+ROW()-4)</f>
        <v>44815</v>
      </c>
      <c r="F14" s="33"/>
      <c r="H14" s="1" t="s">
        <v>50</v>
      </c>
      <c r="I14" s="22">
        <v>44823</v>
      </c>
      <c r="K14" s="29">
        <v>2033</v>
      </c>
      <c r="L14" s="29">
        <v>12</v>
      </c>
    </row>
    <row r="15" spans="2:12">
      <c r="B15" s="15"/>
      <c r="C15" s="16">
        <f>MONTH(DATE(勤務表!$B$2,勤務表!$C$2,$B$4+ROW()-4))</f>
        <v>9</v>
      </c>
      <c r="D15" s="6">
        <f>DAY(DATE(勤務表!$B$2,勤務表!$C$2,$B$4+ROW()-4))</f>
        <v>12</v>
      </c>
      <c r="E15" s="19">
        <f>DATE(勤務表!$B$2,勤務表!$C$2,$B$4+ROW()-4)</f>
        <v>44816</v>
      </c>
      <c r="F15" s="33"/>
      <c r="H15" s="1" t="s">
        <v>51</v>
      </c>
      <c r="I15" s="22">
        <v>44827</v>
      </c>
      <c r="K15" s="29">
        <v>2034</v>
      </c>
    </row>
    <row r="16" spans="2:12">
      <c r="B16" s="15"/>
      <c r="C16" s="16">
        <f>MONTH(DATE(勤務表!$B$2,勤務表!$C$2,$B$4+ROW()-4))</f>
        <v>9</v>
      </c>
      <c r="D16" s="6">
        <f>DAY(DATE(勤務表!$B$2,勤務表!$C$2,$B$4+ROW()-4))</f>
        <v>13</v>
      </c>
      <c r="E16" s="19">
        <f>DATE(勤務表!$B$2,勤務表!$C$2,$B$4+ROW()-4)</f>
        <v>44817</v>
      </c>
      <c r="F16" s="33"/>
      <c r="H16" s="1" t="s">
        <v>52</v>
      </c>
      <c r="I16" s="22">
        <v>44844</v>
      </c>
      <c r="K16" s="29">
        <v>2035</v>
      </c>
    </row>
    <row r="17" spans="2:11">
      <c r="B17" s="15"/>
      <c r="C17" s="16">
        <f>MONTH(DATE(勤務表!$B$2,勤務表!$C$2,$B$4+ROW()-4))</f>
        <v>9</v>
      </c>
      <c r="D17" s="6">
        <f>DAY(DATE(勤務表!$B$2,勤務表!$C$2,$B$4+ROW()-4))</f>
        <v>14</v>
      </c>
      <c r="E17" s="19">
        <f>DATE(勤務表!$B$2,勤務表!$C$2,$B$4+ROW()-4)</f>
        <v>44818</v>
      </c>
      <c r="F17" s="33"/>
      <c r="H17" s="1" t="s">
        <v>53</v>
      </c>
      <c r="I17" s="22">
        <v>44868</v>
      </c>
      <c r="K17" s="29">
        <v>2036</v>
      </c>
    </row>
    <row r="18" spans="2:11">
      <c r="B18" s="15"/>
      <c r="C18" s="16">
        <f>MONTH(DATE(勤務表!$B$2,勤務表!$C$2,$B$4+ROW()-4))</f>
        <v>9</v>
      </c>
      <c r="D18" s="6">
        <f>DAY(DATE(勤務表!$B$2,勤務表!$C$2,$B$4+ROW()-4))</f>
        <v>15</v>
      </c>
      <c r="E18" s="19">
        <f>DATE(勤務表!$B$2,勤務表!$C$2,$B$4+ROW()-4)</f>
        <v>44819</v>
      </c>
      <c r="F18" s="33"/>
      <c r="H18" s="1" t="s">
        <v>54</v>
      </c>
      <c r="I18" s="22">
        <v>44888</v>
      </c>
      <c r="K18" s="29">
        <v>2037</v>
      </c>
    </row>
    <row r="19" spans="2:11">
      <c r="B19" s="15"/>
      <c r="C19" s="16">
        <f>MONTH(DATE(勤務表!$B$2,勤務表!$C$2,$B$4+ROW()-4))</f>
        <v>9</v>
      </c>
      <c r="D19" s="6">
        <f>DAY(DATE(勤務表!$B$2,勤務表!$C$2,$B$4+ROW()-4))</f>
        <v>16</v>
      </c>
      <c r="E19" s="19">
        <f>DATE(勤務表!$B$2,勤務表!$C$2,$B$4+ROW()-4)</f>
        <v>44820</v>
      </c>
      <c r="F19" s="33"/>
      <c r="I19" s="22"/>
      <c r="K19" s="29">
        <v>2038</v>
      </c>
    </row>
    <row r="20" spans="2:11">
      <c r="B20" s="15"/>
      <c r="C20" s="16">
        <f>MONTH(DATE(勤務表!$B$2,勤務表!$C$2,$B$4+ROW()-4))</f>
        <v>9</v>
      </c>
      <c r="D20" s="6">
        <f>DAY(DATE(勤務表!$B$2,勤務表!$C$2,$B$4+ROW()-4))</f>
        <v>17</v>
      </c>
      <c r="E20" s="19">
        <f>DATE(勤務表!$B$2,勤務表!$C$2,$B$4+ROW()-4)</f>
        <v>44821</v>
      </c>
      <c r="F20" s="33"/>
      <c r="K20" s="29">
        <v>2039</v>
      </c>
    </row>
    <row r="21" spans="2:11">
      <c r="B21" s="15"/>
      <c r="C21" s="16">
        <f>MONTH(DATE(勤務表!$B$2,勤務表!$C$2,$B$4+ROW()-4))</f>
        <v>9</v>
      </c>
      <c r="D21" s="6">
        <f>DAY(DATE(勤務表!$B$2,勤務表!$C$2,$B$4+ROW()-4))</f>
        <v>18</v>
      </c>
      <c r="E21" s="19">
        <f>DATE(勤務表!$B$2,勤務表!$C$2,$B$4+ROW()-4)</f>
        <v>44822</v>
      </c>
      <c r="F21" s="33"/>
      <c r="K21" s="29">
        <v>2040</v>
      </c>
    </row>
    <row r="22" spans="2:11">
      <c r="B22" s="15"/>
      <c r="C22" s="16">
        <f>MONTH(DATE(勤務表!$B$2,勤務表!$C$2,$B$4+ROW()-4))</f>
        <v>9</v>
      </c>
      <c r="D22" s="6">
        <f>DAY(DATE(勤務表!$B$2,勤務表!$C$2,$B$4+ROW()-4))</f>
        <v>19</v>
      </c>
      <c r="E22" s="19">
        <f>DATE(勤務表!$B$2,勤務表!$C$2,$B$4+ROW()-4)</f>
        <v>44823</v>
      </c>
      <c r="F22" s="33"/>
    </row>
    <row r="23" spans="2:11">
      <c r="B23" s="15"/>
      <c r="C23" s="16">
        <f>MONTH(DATE(勤務表!$B$2,勤務表!$C$2,$B$4+ROW()-4))</f>
        <v>9</v>
      </c>
      <c r="D23" s="6">
        <f>DAY(DATE(勤務表!$B$2,勤務表!$C$2,$B$4+ROW()-4))</f>
        <v>20</v>
      </c>
      <c r="E23" s="19">
        <f>DATE(勤務表!$B$2,勤務表!$C$2,$B$4+ROW()-4)</f>
        <v>44824</v>
      </c>
      <c r="F23" s="33"/>
    </row>
    <row r="24" spans="2:11">
      <c r="B24" s="15"/>
      <c r="C24" s="16">
        <f>MONTH(DATE(勤務表!$B$2,勤務表!$C$2,$B$4+ROW()-4))</f>
        <v>9</v>
      </c>
      <c r="D24" s="6">
        <f>DAY(DATE(勤務表!$B$2,勤務表!$C$2,$B$4+ROW()-4))</f>
        <v>21</v>
      </c>
      <c r="E24" s="19">
        <f>DATE(勤務表!$B$2,勤務表!$C$2,$B$4+ROW()-4)</f>
        <v>44825</v>
      </c>
      <c r="F24" s="33"/>
    </row>
    <row r="25" spans="2:11">
      <c r="B25" s="15"/>
      <c r="C25" s="16">
        <f>MONTH(DATE(勤務表!$B$2,勤務表!$C$2,$B$4+ROW()-4))</f>
        <v>9</v>
      </c>
      <c r="D25" s="6">
        <f>DAY(DATE(勤務表!$B$2,勤務表!$C$2,$B$4+ROW()-4))</f>
        <v>22</v>
      </c>
      <c r="E25" s="19">
        <f>DATE(勤務表!$B$2,勤務表!$C$2,$B$4+ROW()-4)</f>
        <v>44826</v>
      </c>
      <c r="F25" s="33"/>
    </row>
    <row r="26" spans="2:11">
      <c r="B26" s="15"/>
      <c r="C26" s="16">
        <f>MONTH(DATE(勤務表!$B$2,勤務表!$C$2,$B$4+ROW()-4))</f>
        <v>9</v>
      </c>
      <c r="D26" s="6">
        <f>DAY(DATE(勤務表!$B$2,勤務表!$C$2,$B$4+ROW()-4))</f>
        <v>23</v>
      </c>
      <c r="E26" s="19">
        <f>DATE(勤務表!$B$2,勤務表!$C$2,$B$4+ROW()-4)</f>
        <v>44827</v>
      </c>
      <c r="F26" s="33"/>
    </row>
    <row r="27" spans="2:11">
      <c r="B27" s="15"/>
      <c r="C27" s="16">
        <f>MONTH(DATE(勤務表!$B$2,勤務表!$C$2,$B$4+ROW()-4))</f>
        <v>9</v>
      </c>
      <c r="D27" s="6">
        <f>DAY(DATE(勤務表!$B$2,勤務表!$C$2,$B$4+ROW()-4))</f>
        <v>24</v>
      </c>
      <c r="E27" s="19">
        <f>DATE(勤務表!$B$2,勤務表!$C$2,$B$4+ROW()-4)</f>
        <v>44828</v>
      </c>
      <c r="F27" s="33"/>
    </row>
    <row r="28" spans="2:11">
      <c r="B28" s="15"/>
      <c r="C28" s="16">
        <f>MONTH(DATE(勤務表!$B$2,勤務表!$C$2,$B$4+ROW()-4))</f>
        <v>9</v>
      </c>
      <c r="D28" s="6">
        <f>DAY(DATE(勤務表!$B$2,勤務表!$C$2,$B$4+ROW()-4))</f>
        <v>25</v>
      </c>
      <c r="E28" s="19">
        <f>DATE(勤務表!$B$2,勤務表!$C$2,$B$4+ROW()-4)</f>
        <v>44829</v>
      </c>
      <c r="F28" s="33"/>
    </row>
    <row r="29" spans="2:11">
      <c r="B29" s="15"/>
      <c r="C29" s="16">
        <f>MONTH(DATE(勤務表!$B$2,勤務表!$C$2,$B$4+ROW()-4))</f>
        <v>9</v>
      </c>
      <c r="D29" s="6">
        <f>DAY(DATE(勤務表!$B$2,勤務表!$C$2,$B$4+ROW()-4))</f>
        <v>26</v>
      </c>
      <c r="E29" s="19">
        <f>DATE(勤務表!$B$2,勤務表!$C$2,$B$4+ROW()-4)</f>
        <v>44830</v>
      </c>
      <c r="F29" s="33"/>
    </row>
    <row r="30" spans="2:11">
      <c r="B30" s="15"/>
      <c r="C30" s="16">
        <f>MONTH(DATE(勤務表!$B$2,勤務表!$C$2,$B$4+ROW()-4))</f>
        <v>9</v>
      </c>
      <c r="D30" s="6">
        <f>DAY(DATE(勤務表!$B$2,勤務表!$C$2,$B$4+ROW()-4))</f>
        <v>27</v>
      </c>
      <c r="E30" s="19">
        <f>DATE(勤務表!$B$2,勤務表!$C$2,$B$4+ROW()-4)</f>
        <v>44831</v>
      </c>
      <c r="F30" s="33"/>
    </row>
    <row r="31" spans="2:11" ht="18" thickBot="1">
      <c r="B31" s="15"/>
      <c r="C31" s="16">
        <f>MONTH(DATE(勤務表!$B$2,勤務表!$C$2,$B$4+ROW()-4))</f>
        <v>9</v>
      </c>
      <c r="D31" s="6">
        <f>DAY(DATE(勤務表!$B$2,勤務表!$C$2,$B$4+ROW()-4))</f>
        <v>28</v>
      </c>
      <c r="E31" s="19">
        <f>DATE(勤務表!$B$2,勤務表!$C$2,$B$4+ROW()-4)</f>
        <v>44832</v>
      </c>
      <c r="F31" s="34"/>
    </row>
    <row r="32" spans="2:11">
      <c r="B32" s="15"/>
      <c r="C32" s="16">
        <f>MONTH(DATE(勤務表!$B$2,勤務表!$C$2,$B$4+ROW()-4))</f>
        <v>9</v>
      </c>
      <c r="D32" s="6">
        <f>DAY(DATE(勤務表!$B$2,勤務表!$C$2,$B$4+ROW()-4))</f>
        <v>29</v>
      </c>
      <c r="E32" s="19">
        <f>DATE(勤務表!$B$2,勤務表!$C$2,$B$4+ROW()-4)</f>
        <v>44833</v>
      </c>
      <c r="F32" s="21">
        <f>COUNTIF($D$4:D62,D32)</f>
        <v>1</v>
      </c>
    </row>
    <row r="33" spans="2:6">
      <c r="B33" s="15"/>
      <c r="C33" s="16">
        <f>MONTH(DATE(勤務表!$B$2,勤務表!$C$2,$B$4+ROW()-4))</f>
        <v>9</v>
      </c>
      <c r="D33" s="6">
        <f>DAY(DATE(勤務表!$B$2,勤務表!$C$2,$B$4+ROW()-4))</f>
        <v>30</v>
      </c>
      <c r="E33" s="19">
        <f>DATE(勤務表!$B$2,勤務表!$C$2,$B$4+ROW()-4)</f>
        <v>44834</v>
      </c>
      <c r="F33" s="35">
        <f>COUNTIF($D$4:D63,D33)</f>
        <v>1</v>
      </c>
    </row>
    <row r="34" spans="2:6" ht="18" thickBot="1">
      <c r="B34" s="15"/>
      <c r="C34" s="17">
        <f>MONTH(DATE(勤務表!$B$2,勤務表!$C$2,$B$4+ROW()-4))</f>
        <v>10</v>
      </c>
      <c r="D34" s="18">
        <f>DAY(DATE(勤務表!$B$2,勤務表!$C$2,$B$4+ROW()-4))</f>
        <v>1</v>
      </c>
      <c r="E34" s="20">
        <f>DATE(勤務表!$B$2,勤務表!$C$2,$B$4+ROW()-4)</f>
        <v>44835</v>
      </c>
      <c r="F34" s="36">
        <f>COUNTIF($D$4:D64,D34)</f>
        <v>2</v>
      </c>
    </row>
    <row r="37" spans="2:6" s="75" customFormat="1"/>
    <row r="38" spans="2:6">
      <c r="B38" s="107" t="s">
        <v>112</v>
      </c>
      <c r="C38" s="107"/>
    </row>
    <row r="39" spans="2:6">
      <c r="B39" s="107" t="s">
        <v>113</v>
      </c>
      <c r="C39" s="107"/>
    </row>
    <row r="40" spans="2:6" ht="18">
      <c r="B40" s="66" t="s">
        <v>115</v>
      </c>
      <c r="C40" s="107"/>
    </row>
    <row r="41" spans="2:6">
      <c r="C41" s="107"/>
    </row>
    <row r="42" spans="2:6">
      <c r="B42" s="107" t="s">
        <v>114</v>
      </c>
      <c r="C42" s="107"/>
    </row>
  </sheetData>
  <phoneticPr fontId="1"/>
  <hyperlinks>
    <hyperlink ref="B40" r:id="rId1" xr:uid="{32B963B4-7ED9-4AA9-801A-2FB13E21DCEB}"/>
  </hyperlinks>
  <pageMargins left="0.7" right="0.7" top="0.75" bottom="0.75" header="0.3" footer="0.3"/>
  <pageSetup paperSize="9" orientation="portrait"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49F1-383C-4065-A124-492A1613CE73}">
  <sheetPr>
    <tabColor theme="3" tint="-0.249977111117893"/>
  </sheetPr>
  <dimension ref="B2:E300"/>
  <sheetViews>
    <sheetView workbookViewId="0">
      <selection activeCell="B1" sqref="B1"/>
    </sheetView>
  </sheetViews>
  <sheetFormatPr defaultRowHeight="17.399999999999999"/>
  <cols>
    <col min="1" max="1" width="8.796875" style="1"/>
    <col min="2" max="2" width="12.3984375" style="1" bestFit="1" customWidth="1"/>
    <col min="3" max="3" width="8.796875" style="1"/>
    <col min="4" max="5" width="9.796875" style="1" customWidth="1"/>
    <col min="6" max="6" width="8.796875" style="1"/>
    <col min="7" max="7" width="17.5" style="1" bestFit="1" customWidth="1"/>
    <col min="8" max="16384" width="8.796875" style="1"/>
  </cols>
  <sheetData>
    <row r="2" spans="2:5">
      <c r="B2" s="8" t="s">
        <v>16</v>
      </c>
      <c r="D2" s="41" t="s">
        <v>109</v>
      </c>
      <c r="E2" s="42" t="s">
        <v>110</v>
      </c>
    </row>
    <row r="3" spans="2:5">
      <c r="B3" s="23">
        <v>0.33333333333333331</v>
      </c>
      <c r="D3" s="43">
        <v>0.20833333333333334</v>
      </c>
      <c r="E3" s="43">
        <v>0.20833333333333334</v>
      </c>
    </row>
    <row r="4" spans="2:5">
      <c r="D4" s="43">
        <v>0.21180555555555555</v>
      </c>
      <c r="E4" s="43">
        <v>0.21180555555555555</v>
      </c>
    </row>
    <row r="5" spans="2:5">
      <c r="B5" s="48" t="s">
        <v>87</v>
      </c>
      <c r="D5" s="43">
        <v>0.21527777777777779</v>
      </c>
      <c r="E5" s="43">
        <v>0.21527777777777779</v>
      </c>
    </row>
    <row r="6" spans="2:5">
      <c r="B6" s="47">
        <v>2.5</v>
      </c>
      <c r="D6" s="43">
        <v>0.21875</v>
      </c>
      <c r="E6" s="43">
        <v>0.21875</v>
      </c>
    </row>
    <row r="7" spans="2:5">
      <c r="D7" s="43">
        <v>0.22222222222222199</v>
      </c>
      <c r="E7" s="43">
        <v>0.22222222222222199</v>
      </c>
    </row>
    <row r="8" spans="2:5">
      <c r="B8" s="24" t="s">
        <v>5</v>
      </c>
      <c r="D8" s="43">
        <v>0.225694444444444</v>
      </c>
      <c r="E8" s="43">
        <v>0.225694444444444</v>
      </c>
    </row>
    <row r="9" spans="2:5">
      <c r="B9" s="23">
        <v>4.1666666666666664E-2</v>
      </c>
      <c r="D9" s="43">
        <v>0.22916666666666699</v>
      </c>
      <c r="E9" s="43">
        <v>0.22916666666666699</v>
      </c>
    </row>
    <row r="10" spans="2:5">
      <c r="D10" s="43">
        <v>0.23263888888888901</v>
      </c>
      <c r="E10" s="43">
        <v>0.23263888888888901</v>
      </c>
    </row>
    <row r="11" spans="2:5">
      <c r="D11" s="43">
        <v>0.23611111111111099</v>
      </c>
      <c r="E11" s="43">
        <v>0.23611111111111099</v>
      </c>
    </row>
    <row r="12" spans="2:5">
      <c r="D12" s="43">
        <v>0.23958333333333301</v>
      </c>
      <c r="E12" s="43">
        <v>0.23958333333333301</v>
      </c>
    </row>
    <row r="13" spans="2:5">
      <c r="D13" s="43">
        <v>0.243055555555555</v>
      </c>
      <c r="E13" s="43">
        <v>0.243055555555555</v>
      </c>
    </row>
    <row r="14" spans="2:5">
      <c r="D14" s="43">
        <v>0.24652777777777801</v>
      </c>
      <c r="E14" s="43">
        <v>0.24652777777777801</v>
      </c>
    </row>
    <row r="15" spans="2:5">
      <c r="D15" s="43">
        <v>0.25</v>
      </c>
      <c r="E15" s="43">
        <v>0.25</v>
      </c>
    </row>
    <row r="16" spans="2:5">
      <c r="D16" s="43">
        <v>0.25347222222222199</v>
      </c>
      <c r="E16" s="43">
        <v>0.25347222222222199</v>
      </c>
    </row>
    <row r="17" spans="4:5">
      <c r="D17" s="43">
        <v>0.25694444444444398</v>
      </c>
      <c r="E17" s="43">
        <v>0.25694444444444398</v>
      </c>
    </row>
    <row r="18" spans="4:5">
      <c r="D18" s="43">
        <v>0.26041666666666602</v>
      </c>
      <c r="E18" s="43">
        <v>0.26041666666666602</v>
      </c>
    </row>
    <row r="19" spans="4:5">
      <c r="D19" s="43">
        <v>0.26388888888888901</v>
      </c>
      <c r="E19" s="43">
        <v>0.26388888888888901</v>
      </c>
    </row>
    <row r="20" spans="4:5">
      <c r="D20" s="43">
        <v>0.26736111111111099</v>
      </c>
      <c r="E20" s="43">
        <v>0.26736111111111099</v>
      </c>
    </row>
    <row r="21" spans="4:5">
      <c r="D21" s="43">
        <v>0.27083333333333298</v>
      </c>
      <c r="E21" s="43">
        <v>0.27083333333333298</v>
      </c>
    </row>
    <row r="22" spans="4:5">
      <c r="D22" s="43">
        <v>0.27430555555555503</v>
      </c>
      <c r="E22" s="43">
        <v>0.27430555555555503</v>
      </c>
    </row>
    <row r="23" spans="4:5">
      <c r="D23" s="43">
        <v>0.27777777777777801</v>
      </c>
      <c r="E23" s="43">
        <v>0.27777777777777801</v>
      </c>
    </row>
    <row r="24" spans="4:5">
      <c r="D24" s="43">
        <v>0.28125</v>
      </c>
      <c r="E24" s="43">
        <v>0.28125</v>
      </c>
    </row>
    <row r="25" spans="4:5">
      <c r="D25" s="43">
        <v>0.28472222222222199</v>
      </c>
      <c r="E25" s="43">
        <v>0.28472222222222199</v>
      </c>
    </row>
    <row r="26" spans="4:5">
      <c r="D26" s="43">
        <v>0.28819444444444398</v>
      </c>
      <c r="E26" s="43">
        <v>0.28819444444444398</v>
      </c>
    </row>
    <row r="27" spans="4:5">
      <c r="D27" s="43">
        <v>0.29166666666666602</v>
      </c>
      <c r="E27" s="43">
        <v>0.29166666666666602</v>
      </c>
    </row>
    <row r="28" spans="4:5">
      <c r="D28" s="43">
        <v>0.29513888888888901</v>
      </c>
      <c r="E28" s="43">
        <v>0.29513888888888901</v>
      </c>
    </row>
    <row r="29" spans="4:5">
      <c r="D29" s="43">
        <v>0.29861111111111099</v>
      </c>
      <c r="E29" s="43">
        <v>0.29861111111111099</v>
      </c>
    </row>
    <row r="30" spans="4:5">
      <c r="D30" s="43">
        <v>0.30208333333333298</v>
      </c>
      <c r="E30" s="43">
        <v>0.30208333333333298</v>
      </c>
    </row>
    <row r="31" spans="4:5">
      <c r="D31" s="43">
        <v>0.30555555555555503</v>
      </c>
      <c r="E31" s="43">
        <v>0.30555555555555503</v>
      </c>
    </row>
    <row r="32" spans="4:5">
      <c r="D32" s="43">
        <v>0.30902777777777701</v>
      </c>
      <c r="E32" s="43">
        <v>0.30902777777777701</v>
      </c>
    </row>
    <row r="33" spans="4:5">
      <c r="D33" s="43">
        <v>0.312499999999999</v>
      </c>
      <c r="E33" s="43">
        <v>0.312499999999999</v>
      </c>
    </row>
    <row r="34" spans="4:5">
      <c r="D34" s="43">
        <v>0.31597222222222199</v>
      </c>
      <c r="E34" s="43">
        <v>0.31597222222222199</v>
      </c>
    </row>
    <row r="35" spans="4:5">
      <c r="D35" s="43">
        <v>0.31944444444444398</v>
      </c>
      <c r="E35" s="43">
        <v>0.31944444444444398</v>
      </c>
    </row>
    <row r="36" spans="4:5">
      <c r="D36" s="43">
        <v>0.32291666666666602</v>
      </c>
      <c r="E36" s="43">
        <v>0.32291666666666602</v>
      </c>
    </row>
    <row r="37" spans="4:5">
      <c r="D37" s="43">
        <v>0.32638888888888801</v>
      </c>
      <c r="E37" s="43">
        <v>0.32638888888888801</v>
      </c>
    </row>
    <row r="38" spans="4:5">
      <c r="D38" s="43">
        <v>0.32986111111110999</v>
      </c>
      <c r="E38" s="43">
        <v>0.32986111111110999</v>
      </c>
    </row>
    <row r="39" spans="4:5">
      <c r="D39" s="43">
        <v>0.33333333333333298</v>
      </c>
      <c r="E39" s="43">
        <v>0.33333333333333298</v>
      </c>
    </row>
    <row r="40" spans="4:5">
      <c r="D40" s="43">
        <v>0.33680555555555503</v>
      </c>
      <c r="E40" s="43">
        <v>0.33680555555555503</v>
      </c>
    </row>
    <row r="41" spans="4:5">
      <c r="D41" s="43">
        <v>0.34027777777777701</v>
      </c>
      <c r="E41" s="43">
        <v>0.34027777777777701</v>
      </c>
    </row>
    <row r="42" spans="4:5">
      <c r="D42" s="43">
        <v>0.343749999999999</v>
      </c>
      <c r="E42" s="43">
        <v>0.343749999999999</v>
      </c>
    </row>
    <row r="43" spans="4:5">
      <c r="D43" s="43">
        <v>0.34722222222222099</v>
      </c>
      <c r="E43" s="43">
        <v>0.34722222222222099</v>
      </c>
    </row>
    <row r="44" spans="4:5">
      <c r="D44" s="43">
        <v>0.35069444444444398</v>
      </c>
      <c r="E44" s="43">
        <v>0.35069444444444398</v>
      </c>
    </row>
    <row r="45" spans="4:5">
      <c r="D45" s="43">
        <v>0.35416666666666602</v>
      </c>
      <c r="E45" s="43">
        <v>0.35416666666666602</v>
      </c>
    </row>
    <row r="46" spans="4:5">
      <c r="D46" s="43">
        <v>0.35763888888888801</v>
      </c>
      <c r="E46" s="43">
        <v>0.35763888888888801</v>
      </c>
    </row>
    <row r="47" spans="4:5">
      <c r="D47" s="43">
        <v>0.36111111111110999</v>
      </c>
      <c r="E47" s="43">
        <v>0.36111111111110999</v>
      </c>
    </row>
    <row r="48" spans="4:5">
      <c r="D48" s="43">
        <v>0.36458333333333198</v>
      </c>
      <c r="E48" s="43">
        <v>0.36458333333333198</v>
      </c>
    </row>
    <row r="49" spans="4:5">
      <c r="D49" s="43">
        <v>0.36805555555555503</v>
      </c>
      <c r="E49" s="43">
        <v>0.36805555555555503</v>
      </c>
    </row>
    <row r="50" spans="4:5">
      <c r="D50" s="43">
        <v>0.37152777777777701</v>
      </c>
      <c r="E50" s="43">
        <v>0.37152777777777701</v>
      </c>
    </row>
    <row r="51" spans="4:5">
      <c r="D51" s="43"/>
      <c r="E51" s="43">
        <v>0.374999999999999</v>
      </c>
    </row>
    <row r="52" spans="4:5">
      <c r="D52" s="43">
        <v>0.374999999999999</v>
      </c>
      <c r="E52" s="43">
        <v>0.37847222222222099</v>
      </c>
    </row>
    <row r="53" spans="4:5">
      <c r="D53" s="43">
        <v>0.37847222222222099</v>
      </c>
      <c r="E53" s="43">
        <v>0.38194444444444298</v>
      </c>
    </row>
    <row r="54" spans="4:5">
      <c r="D54" s="43">
        <v>0.38194444444444298</v>
      </c>
      <c r="E54" s="43">
        <v>0.38541666666666602</v>
      </c>
    </row>
    <row r="55" spans="4:5">
      <c r="D55" s="43">
        <v>0.38541666666666602</v>
      </c>
      <c r="E55" s="43">
        <v>0.38888888888888801</v>
      </c>
    </row>
    <row r="56" spans="4:5">
      <c r="D56" s="43">
        <v>0.38888888888888801</v>
      </c>
      <c r="E56" s="43">
        <v>0.39236111111110999</v>
      </c>
    </row>
    <row r="57" spans="4:5">
      <c r="D57" s="43">
        <v>0.39236111111110999</v>
      </c>
      <c r="E57" s="43">
        <v>0.39583333333333198</v>
      </c>
    </row>
    <row r="58" spans="4:5">
      <c r="D58" s="43">
        <v>0.39583333333333198</v>
      </c>
      <c r="E58" s="43">
        <v>0.39930555555555503</v>
      </c>
    </row>
    <row r="59" spans="4:5">
      <c r="D59" s="43">
        <v>0.39930555555555503</v>
      </c>
      <c r="E59" s="43">
        <v>0.40277777777777701</v>
      </c>
    </row>
    <row r="60" spans="4:5">
      <c r="D60" s="43">
        <v>0.40277777777777701</v>
      </c>
      <c r="E60" s="43">
        <v>0.406249999999999</v>
      </c>
    </row>
    <row r="61" spans="4:5">
      <c r="D61" s="43">
        <v>0.406249999999999</v>
      </c>
      <c r="E61" s="43">
        <v>0.40972222222222099</v>
      </c>
    </row>
    <row r="62" spans="4:5">
      <c r="D62" s="43">
        <v>0.40972222222222099</v>
      </c>
      <c r="E62" s="43">
        <v>0.41319444444444298</v>
      </c>
    </row>
    <row r="63" spans="4:5">
      <c r="D63" s="43">
        <v>0.41319444444444298</v>
      </c>
      <c r="E63" s="43">
        <v>0.41666666666666602</v>
      </c>
    </row>
    <row r="64" spans="4:5">
      <c r="D64" s="43">
        <v>0.41666666666666602</v>
      </c>
      <c r="E64" s="43">
        <v>0.42013888888888801</v>
      </c>
    </row>
    <row r="65" spans="4:5">
      <c r="D65" s="43">
        <v>0.42013888888888801</v>
      </c>
      <c r="E65" s="43">
        <v>0.42361111111110999</v>
      </c>
    </row>
    <row r="66" spans="4:5">
      <c r="D66" s="43">
        <v>0.42361111111110999</v>
      </c>
      <c r="E66" s="43">
        <v>0.42708333333333198</v>
      </c>
    </row>
    <row r="67" spans="4:5">
      <c r="D67" s="43">
        <v>0.42708333333333198</v>
      </c>
      <c r="E67" s="43">
        <v>0.43055555555555403</v>
      </c>
    </row>
    <row r="68" spans="4:5">
      <c r="D68" s="43">
        <v>0.43055555555555403</v>
      </c>
      <c r="E68" s="43">
        <v>0.43402777777777701</v>
      </c>
    </row>
    <row r="69" spans="4:5">
      <c r="D69" s="43">
        <v>0.43402777777777701</v>
      </c>
      <c r="E69" s="43">
        <v>0.437499999999999</v>
      </c>
    </row>
    <row r="70" spans="4:5">
      <c r="D70" s="43">
        <v>0.437499999999999</v>
      </c>
      <c r="E70" s="43">
        <v>0.44097222222222099</v>
      </c>
    </row>
    <row r="71" spans="4:5">
      <c r="D71" s="43">
        <v>0.44097222222222099</v>
      </c>
      <c r="E71" s="43">
        <v>0.44444444444444298</v>
      </c>
    </row>
    <row r="72" spans="4:5">
      <c r="D72" s="43">
        <v>0.44444444444444298</v>
      </c>
      <c r="E72" s="43">
        <v>0.44791666666666502</v>
      </c>
    </row>
    <row r="73" spans="4:5">
      <c r="D73" s="43">
        <v>0.44791666666666502</v>
      </c>
      <c r="E73" s="43">
        <v>0.45138888888888801</v>
      </c>
    </row>
    <row r="74" spans="4:5">
      <c r="D74" s="43">
        <v>0.45138888888888801</v>
      </c>
      <c r="E74" s="43">
        <v>0.45486111111110999</v>
      </c>
    </row>
    <row r="75" spans="4:5">
      <c r="D75" s="43">
        <v>0.45486111111110999</v>
      </c>
      <c r="E75" s="43">
        <v>0.45833333333333198</v>
      </c>
    </row>
    <row r="76" spans="4:5">
      <c r="D76" s="43">
        <v>0.45833333333333198</v>
      </c>
      <c r="E76" s="43">
        <v>0.46180555555555403</v>
      </c>
    </row>
    <row r="77" spans="4:5">
      <c r="D77" s="43">
        <v>0.46180555555555403</v>
      </c>
      <c r="E77" s="43">
        <v>0.46527777777777701</v>
      </c>
    </row>
    <row r="78" spans="4:5">
      <c r="D78" s="43">
        <v>0.46527777777777701</v>
      </c>
      <c r="E78" s="43">
        <v>0.468749999999999</v>
      </c>
    </row>
    <row r="79" spans="4:5">
      <c r="D79" s="43">
        <v>0.468749999999999</v>
      </c>
      <c r="E79" s="43">
        <v>0.47222222222222099</v>
      </c>
    </row>
    <row r="80" spans="4:5">
      <c r="D80" s="43">
        <v>0.47222222222222099</v>
      </c>
      <c r="E80" s="43">
        <v>0.47569444444444298</v>
      </c>
    </row>
    <row r="81" spans="4:5">
      <c r="D81" s="43">
        <v>0.47569444444444298</v>
      </c>
      <c r="E81" s="43">
        <v>0.47916666666666502</v>
      </c>
    </row>
    <row r="82" spans="4:5">
      <c r="D82" s="43">
        <v>0.47916666666666502</v>
      </c>
      <c r="E82" s="43">
        <v>0.48263888888888801</v>
      </c>
    </row>
    <row r="83" spans="4:5">
      <c r="D83" s="43">
        <v>0.48263888888888801</v>
      </c>
      <c r="E83" s="43">
        <v>0.48611111111110999</v>
      </c>
    </row>
    <row r="84" spans="4:5">
      <c r="D84" s="43">
        <v>0.48611111111110999</v>
      </c>
      <c r="E84" s="43">
        <v>0.48958333333333198</v>
      </c>
    </row>
    <row r="85" spans="4:5">
      <c r="D85" s="43">
        <v>0.48958333333333198</v>
      </c>
      <c r="E85" s="43">
        <v>0.49305555555555403</v>
      </c>
    </row>
    <row r="86" spans="4:5">
      <c r="D86" s="43">
        <v>0.49305555555555403</v>
      </c>
      <c r="E86" s="43">
        <v>0.49652777777777601</v>
      </c>
    </row>
    <row r="87" spans="4:5">
      <c r="D87" s="43">
        <v>0.49652777777777601</v>
      </c>
      <c r="E87" s="43">
        <v>0.499999999999999</v>
      </c>
    </row>
    <row r="88" spans="4:5">
      <c r="D88" s="43">
        <v>0.499999999999999</v>
      </c>
      <c r="E88" s="43">
        <v>0.50347222222222099</v>
      </c>
    </row>
    <row r="89" spans="4:5">
      <c r="D89" s="43">
        <v>0.50347222222222099</v>
      </c>
      <c r="E89" s="43">
        <v>0.50694444444444298</v>
      </c>
    </row>
    <row r="90" spans="4:5">
      <c r="D90" s="43">
        <v>0.50694444444444298</v>
      </c>
      <c r="E90" s="43">
        <v>0.51041666666666496</v>
      </c>
    </row>
    <row r="91" spans="4:5">
      <c r="D91" s="43">
        <v>0.51041666666666496</v>
      </c>
      <c r="E91" s="43">
        <v>0.51388888888888695</v>
      </c>
    </row>
    <row r="92" spans="4:5">
      <c r="D92" s="43">
        <v>0.51388888888888695</v>
      </c>
      <c r="E92" s="43">
        <v>0.51736111111111005</v>
      </c>
    </row>
    <row r="93" spans="4:5">
      <c r="D93" s="43">
        <v>0.51736111111111005</v>
      </c>
      <c r="E93" s="43">
        <v>0.52083333333333204</v>
      </c>
    </row>
    <row r="94" spans="4:5">
      <c r="D94" s="43">
        <v>0.52083333333333204</v>
      </c>
      <c r="E94" s="43">
        <v>0.52430555555555403</v>
      </c>
    </row>
    <row r="95" spans="4:5">
      <c r="D95" s="43">
        <v>0.52430555555555403</v>
      </c>
      <c r="E95" s="43">
        <v>0.52777777777777601</v>
      </c>
    </row>
    <row r="96" spans="4:5">
      <c r="D96" s="43">
        <v>0.52777777777777601</v>
      </c>
      <c r="E96" s="43">
        <v>0.531249999999999</v>
      </c>
    </row>
    <row r="97" spans="4:5">
      <c r="D97" s="43">
        <v>0.531249999999999</v>
      </c>
      <c r="E97" s="43">
        <v>0.53472222222222099</v>
      </c>
    </row>
    <row r="98" spans="4:5">
      <c r="D98" s="43">
        <v>0.53472222222222099</v>
      </c>
      <c r="E98" s="43">
        <v>0.53819444444444298</v>
      </c>
    </row>
    <row r="99" spans="4:5">
      <c r="D99" s="43">
        <v>0.53819444444444298</v>
      </c>
      <c r="E99" s="43">
        <v>0.54166666666666496</v>
      </c>
    </row>
    <row r="100" spans="4:5">
      <c r="D100" s="43">
        <v>0.54166666666666496</v>
      </c>
      <c r="E100" s="43">
        <v>0.54513888888888695</v>
      </c>
    </row>
    <row r="101" spans="4:5">
      <c r="D101" s="43">
        <v>0.54513888888888695</v>
      </c>
      <c r="E101" s="43">
        <v>0.54861111111111005</v>
      </c>
    </row>
    <row r="102" spans="4:5">
      <c r="D102" s="43">
        <v>0.54861111111111005</v>
      </c>
      <c r="E102" s="43">
        <v>0.55208333333333204</v>
      </c>
    </row>
    <row r="103" spans="4:5">
      <c r="D103" s="43">
        <v>0.55208333333333204</v>
      </c>
      <c r="E103" s="43">
        <v>0.55555555555555403</v>
      </c>
    </row>
    <row r="104" spans="4:5">
      <c r="D104" s="43">
        <v>0.55555555555555403</v>
      </c>
      <c r="E104" s="43">
        <v>0.55902777777777601</v>
      </c>
    </row>
    <row r="105" spans="4:5">
      <c r="D105" s="43">
        <v>0.55902777777777601</v>
      </c>
      <c r="E105" s="43">
        <v>0.562499999999998</v>
      </c>
    </row>
    <row r="106" spans="4:5">
      <c r="D106" s="43">
        <v>0.562499999999998</v>
      </c>
      <c r="E106" s="43">
        <v>0.56597222222222099</v>
      </c>
    </row>
    <row r="107" spans="4:5">
      <c r="D107" s="43">
        <v>0.56597222222222099</v>
      </c>
      <c r="E107" s="43">
        <v>0.56944444444444298</v>
      </c>
    </row>
    <row r="108" spans="4:5">
      <c r="D108" s="43">
        <v>0.56944444444444298</v>
      </c>
      <c r="E108" s="43">
        <v>0.57291666666666496</v>
      </c>
    </row>
    <row r="109" spans="4:5">
      <c r="D109" s="43">
        <v>0.57291666666666496</v>
      </c>
      <c r="E109" s="43">
        <v>0.57638888888888695</v>
      </c>
    </row>
    <row r="110" spans="4:5">
      <c r="D110" s="43">
        <v>0.57638888888888695</v>
      </c>
      <c r="E110" s="43">
        <v>0.57986111111110905</v>
      </c>
    </row>
    <row r="111" spans="4:5">
      <c r="D111" s="43">
        <v>0.57986111111110905</v>
      </c>
      <c r="E111" s="43">
        <v>0.58333333333333204</v>
      </c>
    </row>
    <row r="112" spans="4:5">
      <c r="D112" s="43">
        <v>0.58333333333333204</v>
      </c>
      <c r="E112" s="43">
        <v>0.58680555555555403</v>
      </c>
    </row>
    <row r="113" spans="4:5">
      <c r="D113" s="43">
        <v>0.58680555555555403</v>
      </c>
      <c r="E113" s="43">
        <v>0.59027777777777601</v>
      </c>
    </row>
    <row r="114" spans="4:5">
      <c r="D114" s="43">
        <v>0.59027777777777601</v>
      </c>
      <c r="E114" s="43">
        <v>0.593749999999998</v>
      </c>
    </row>
    <row r="115" spans="4:5">
      <c r="D115" s="43">
        <v>0.593749999999998</v>
      </c>
      <c r="E115" s="43">
        <v>0.59722222222222099</v>
      </c>
    </row>
    <row r="116" spans="4:5">
      <c r="D116" s="43">
        <v>0.59722222222222099</v>
      </c>
      <c r="E116" s="43">
        <v>0.60069444444444298</v>
      </c>
    </row>
    <row r="117" spans="4:5">
      <c r="D117" s="43">
        <v>0.60069444444444298</v>
      </c>
      <c r="E117" s="43">
        <v>0.60416666666666496</v>
      </c>
    </row>
    <row r="118" spans="4:5">
      <c r="D118" s="43">
        <v>0.60416666666666496</v>
      </c>
      <c r="E118" s="43">
        <v>0.60763888888888695</v>
      </c>
    </row>
    <row r="119" spans="4:5">
      <c r="D119" s="43">
        <v>0.60763888888888695</v>
      </c>
      <c r="E119" s="43">
        <v>0.61111111111110905</v>
      </c>
    </row>
    <row r="120" spans="4:5">
      <c r="D120" s="43">
        <v>0.61111111111110905</v>
      </c>
      <c r="E120" s="43">
        <v>0.61458333333333204</v>
      </c>
    </row>
    <row r="121" spans="4:5">
      <c r="D121" s="43">
        <v>0.61458333333333204</v>
      </c>
      <c r="E121" s="43">
        <v>0.61805555555555403</v>
      </c>
    </row>
    <row r="122" spans="4:5">
      <c r="D122" s="43">
        <v>0.61805555555555403</v>
      </c>
      <c r="E122" s="43">
        <v>0.62152777777777601</v>
      </c>
    </row>
    <row r="123" spans="4:5">
      <c r="D123" s="43">
        <v>0.62152777777777601</v>
      </c>
      <c r="E123" s="43">
        <v>0.624999999999998</v>
      </c>
    </row>
    <row r="124" spans="4:5">
      <c r="D124" s="43">
        <v>0.624999999999998</v>
      </c>
      <c r="E124" s="43">
        <v>0.62847222222221999</v>
      </c>
    </row>
    <row r="125" spans="4:5">
      <c r="D125" s="43">
        <v>0.62847222222221999</v>
      </c>
      <c r="E125" s="43">
        <v>0.63194444444444298</v>
      </c>
    </row>
    <row r="126" spans="4:5">
      <c r="D126" s="43">
        <v>0.63194444444444298</v>
      </c>
      <c r="E126" s="43">
        <v>0.63541666666666496</v>
      </c>
    </row>
    <row r="127" spans="4:5">
      <c r="D127" s="43">
        <v>0.63541666666666496</v>
      </c>
      <c r="E127" s="43">
        <v>0.63888888888888695</v>
      </c>
    </row>
    <row r="128" spans="4:5">
      <c r="D128" s="43">
        <v>0.63888888888888695</v>
      </c>
      <c r="E128" s="43">
        <v>0.64236111111110905</v>
      </c>
    </row>
    <row r="129" spans="4:5">
      <c r="D129" s="43">
        <v>0.64236111111110905</v>
      </c>
      <c r="E129" s="43">
        <v>0.64583333333333104</v>
      </c>
    </row>
    <row r="130" spans="4:5">
      <c r="D130" s="43">
        <v>0.64583333333333104</v>
      </c>
      <c r="E130" s="43">
        <v>0.64930555555555403</v>
      </c>
    </row>
    <row r="131" spans="4:5">
      <c r="D131" s="43">
        <v>0.64930555555555403</v>
      </c>
      <c r="E131" s="43">
        <v>0.65277777777777601</v>
      </c>
    </row>
    <row r="132" spans="4:5">
      <c r="D132" s="43">
        <v>0.65277777777777601</v>
      </c>
      <c r="E132" s="43">
        <v>0.656249999999998</v>
      </c>
    </row>
    <row r="133" spans="4:5">
      <c r="D133" s="43">
        <v>0.656249999999998</v>
      </c>
      <c r="E133" s="43">
        <v>0.65972222222221999</v>
      </c>
    </row>
    <row r="134" spans="4:5">
      <c r="D134" s="43">
        <v>0.65972222222221999</v>
      </c>
      <c r="E134" s="43">
        <v>0.66319444444444198</v>
      </c>
    </row>
    <row r="135" spans="4:5">
      <c r="D135" s="43">
        <v>0.66319444444444198</v>
      </c>
      <c r="E135" s="43">
        <v>0.66666666666666496</v>
      </c>
    </row>
    <row r="136" spans="4:5">
      <c r="D136" s="43">
        <v>0.66666666666666496</v>
      </c>
      <c r="E136" s="43">
        <v>0.67013888888888695</v>
      </c>
    </row>
    <row r="137" spans="4:5">
      <c r="D137" s="43">
        <v>0.67013888888888695</v>
      </c>
      <c r="E137" s="43">
        <v>0.67361111111110905</v>
      </c>
    </row>
    <row r="138" spans="4:5">
      <c r="D138" s="43">
        <v>0.67361111111110905</v>
      </c>
      <c r="E138" s="43">
        <v>0.67708333333333104</v>
      </c>
    </row>
    <row r="139" spans="4:5">
      <c r="D139" s="43">
        <v>0.67708333333333104</v>
      </c>
      <c r="E139" s="43">
        <v>0.68055555555555403</v>
      </c>
    </row>
    <row r="140" spans="4:5">
      <c r="D140" s="43">
        <v>0.68055555555555403</v>
      </c>
      <c r="E140" s="43">
        <v>0.68402777777777601</v>
      </c>
    </row>
    <row r="141" spans="4:5">
      <c r="D141" s="43">
        <v>0.68402777777777601</v>
      </c>
      <c r="E141" s="43">
        <v>0.687499999999998</v>
      </c>
    </row>
    <row r="142" spans="4:5">
      <c r="D142" s="43">
        <v>0.687499999999998</v>
      </c>
      <c r="E142" s="43">
        <v>0.69097222222221999</v>
      </c>
    </row>
    <row r="143" spans="4:5">
      <c r="D143" s="43">
        <v>0.69097222222221999</v>
      </c>
      <c r="E143" s="43">
        <v>0.69444444444444198</v>
      </c>
    </row>
    <row r="144" spans="4:5">
      <c r="D144" s="43">
        <v>0.69444444444444198</v>
      </c>
      <c r="E144" s="43">
        <v>0.69791666666666496</v>
      </c>
    </row>
    <row r="145" spans="4:5">
      <c r="D145" s="43">
        <v>0.69791666666666496</v>
      </c>
      <c r="E145" s="43">
        <v>0.70138888888888695</v>
      </c>
    </row>
    <row r="146" spans="4:5">
      <c r="D146" s="43">
        <v>0.70138888888888695</v>
      </c>
      <c r="E146" s="43">
        <v>0.70486111111110905</v>
      </c>
    </row>
    <row r="147" spans="4:5">
      <c r="D147" s="43">
        <v>0.70486111111110905</v>
      </c>
      <c r="E147" s="43">
        <v>0.70833333333333104</v>
      </c>
    </row>
    <row r="148" spans="4:5">
      <c r="D148" s="43">
        <v>0.70833333333333104</v>
      </c>
      <c r="E148" s="43">
        <v>0.71180555555555303</v>
      </c>
    </row>
    <row r="149" spans="4:5">
      <c r="D149" s="43">
        <v>0.71180555555555303</v>
      </c>
      <c r="E149" s="43">
        <v>0.71527777777777601</v>
      </c>
    </row>
    <row r="150" spans="4:5">
      <c r="D150" s="43">
        <v>0.71527777777777601</v>
      </c>
      <c r="E150" s="43">
        <v>0.718749999999998</v>
      </c>
    </row>
    <row r="151" spans="4:5">
      <c r="D151" s="43">
        <v>0.718749999999998</v>
      </c>
      <c r="E151" s="43">
        <v>0.72222222222221999</v>
      </c>
    </row>
    <row r="152" spans="4:5">
      <c r="D152" s="43">
        <v>0.72222222222221999</v>
      </c>
      <c r="E152" s="43">
        <v>0.72569444444444198</v>
      </c>
    </row>
    <row r="153" spans="4:5">
      <c r="D153" s="43">
        <v>0.72569444444444198</v>
      </c>
      <c r="E153" s="43">
        <v>0.72916666666666397</v>
      </c>
    </row>
    <row r="154" spans="4:5">
      <c r="D154" s="43">
        <v>0.72916666666666397</v>
      </c>
      <c r="E154" s="43">
        <v>0.73263888888888695</v>
      </c>
    </row>
    <row r="155" spans="4:5">
      <c r="D155" s="43">
        <v>0.73263888888888695</v>
      </c>
      <c r="E155" s="43">
        <v>0.73611111111110905</v>
      </c>
    </row>
    <row r="156" spans="4:5">
      <c r="D156" s="43">
        <v>0.73611111111110905</v>
      </c>
      <c r="E156" s="43">
        <v>0.73958333333333104</v>
      </c>
    </row>
    <row r="157" spans="4:5">
      <c r="D157" s="43">
        <v>0.73958333333333104</v>
      </c>
      <c r="E157" s="43">
        <v>0.74305555555555303</v>
      </c>
    </row>
    <row r="158" spans="4:5">
      <c r="D158" s="43">
        <v>0.74305555555555303</v>
      </c>
      <c r="E158" s="43">
        <v>0.74652777777777601</v>
      </c>
    </row>
    <row r="159" spans="4:5">
      <c r="D159" s="43">
        <v>0.74652777777777601</v>
      </c>
      <c r="E159" s="79"/>
    </row>
    <row r="160" spans="4:5">
      <c r="D160" s="43">
        <v>0.749999999999998</v>
      </c>
      <c r="E160" s="43">
        <v>0.749999999999998</v>
      </c>
    </row>
    <row r="161" spans="4:5">
      <c r="D161" s="43">
        <v>0.75347222222221999</v>
      </c>
      <c r="E161" s="43">
        <v>0.75347222222221999</v>
      </c>
    </row>
    <row r="162" spans="4:5">
      <c r="D162" s="43">
        <v>0.75694444444444198</v>
      </c>
      <c r="E162" s="43">
        <v>0.75694444444444198</v>
      </c>
    </row>
    <row r="163" spans="4:5">
      <c r="D163" s="43">
        <v>0.76041666666666397</v>
      </c>
      <c r="E163" s="43">
        <v>0.76041666666666397</v>
      </c>
    </row>
    <row r="164" spans="4:5">
      <c r="D164" s="43">
        <v>0.76388888888888695</v>
      </c>
      <c r="E164" s="43">
        <v>0.76388888888888695</v>
      </c>
    </row>
    <row r="165" spans="4:5">
      <c r="D165" s="43">
        <v>0.76736111111110905</v>
      </c>
      <c r="E165" s="43">
        <v>0.76736111111110905</v>
      </c>
    </row>
    <row r="166" spans="4:5">
      <c r="D166" s="43">
        <v>0.77083333333333104</v>
      </c>
      <c r="E166" s="43">
        <v>0.77083333333333104</v>
      </c>
    </row>
    <row r="167" spans="4:5">
      <c r="D167" s="43">
        <v>0.77430555555555303</v>
      </c>
      <c r="E167" s="43">
        <v>0.77430555555555303</v>
      </c>
    </row>
    <row r="168" spans="4:5">
      <c r="D168" s="43">
        <v>0.77777777777777501</v>
      </c>
      <c r="E168" s="43">
        <v>0.77777777777777501</v>
      </c>
    </row>
    <row r="169" spans="4:5">
      <c r="D169" s="43">
        <v>0.781249999999998</v>
      </c>
      <c r="E169" s="43">
        <v>0.781249999999998</v>
      </c>
    </row>
    <row r="170" spans="4:5">
      <c r="D170" s="43">
        <v>0.78472222222221999</v>
      </c>
      <c r="E170" s="43">
        <v>0.78472222222221999</v>
      </c>
    </row>
    <row r="171" spans="4:5">
      <c r="D171" s="43">
        <v>0.78819444444444198</v>
      </c>
      <c r="E171" s="43">
        <v>0.78819444444444198</v>
      </c>
    </row>
    <row r="172" spans="4:5">
      <c r="D172" s="43">
        <v>0.79166666666666397</v>
      </c>
      <c r="E172" s="43">
        <v>0.79166666666666397</v>
      </c>
    </row>
    <row r="173" spans="4:5">
      <c r="D173" s="43">
        <v>0.79513888888888595</v>
      </c>
      <c r="E173" s="43">
        <v>0.79513888888888595</v>
      </c>
    </row>
    <row r="174" spans="4:5">
      <c r="D174" s="43">
        <v>0.79861111111110905</v>
      </c>
      <c r="E174" s="43">
        <v>0.79861111111110905</v>
      </c>
    </row>
    <row r="175" spans="4:5">
      <c r="D175" s="43">
        <v>0.80208333333333104</v>
      </c>
      <c r="E175" s="43">
        <v>0.80208333333333104</v>
      </c>
    </row>
    <row r="176" spans="4:5">
      <c r="D176" s="43">
        <v>0.80555555555555303</v>
      </c>
      <c r="E176" s="43">
        <v>0.80555555555555303</v>
      </c>
    </row>
    <row r="177" spans="4:5">
      <c r="D177" s="43">
        <v>0.80902777777777501</v>
      </c>
      <c r="E177" s="43">
        <v>0.80902777777777501</v>
      </c>
    </row>
    <row r="178" spans="4:5">
      <c r="D178" s="43">
        <v>0.812499999999998</v>
      </c>
      <c r="E178" s="43">
        <v>0.812499999999998</v>
      </c>
    </row>
    <row r="179" spans="4:5">
      <c r="D179" s="43">
        <v>0.81597222222221999</v>
      </c>
      <c r="E179" s="43">
        <v>0.81597222222221999</v>
      </c>
    </row>
    <row r="180" spans="4:5">
      <c r="D180" s="43">
        <v>0.81944444444444198</v>
      </c>
      <c r="E180" s="43">
        <v>0.81944444444444198</v>
      </c>
    </row>
    <row r="181" spans="4:5">
      <c r="D181" s="43">
        <v>0.82291666666666397</v>
      </c>
      <c r="E181" s="43">
        <v>0.82291666666666397</v>
      </c>
    </row>
    <row r="182" spans="4:5">
      <c r="D182" s="43">
        <v>0.82638888888888595</v>
      </c>
      <c r="E182" s="43">
        <v>0.82638888888888595</v>
      </c>
    </row>
    <row r="183" spans="4:5">
      <c r="D183" s="43">
        <v>0.82986111111110905</v>
      </c>
      <c r="E183" s="43">
        <v>0.82986111111110905</v>
      </c>
    </row>
    <row r="184" spans="4:5">
      <c r="D184" s="43">
        <v>0.83333333333333104</v>
      </c>
      <c r="E184" s="43">
        <v>0.83333333333333104</v>
      </c>
    </row>
    <row r="185" spans="4:5">
      <c r="D185" s="43">
        <v>0.83680555555555303</v>
      </c>
      <c r="E185" s="43">
        <v>0.83680555555555303</v>
      </c>
    </row>
    <row r="186" spans="4:5">
      <c r="D186" s="43">
        <v>0.84027777777777501</v>
      </c>
      <c r="E186" s="43">
        <v>0.84027777777777501</v>
      </c>
    </row>
    <row r="187" spans="4:5">
      <c r="D187" s="43">
        <v>0.843749999999997</v>
      </c>
      <c r="E187" s="43">
        <v>0.843749999999997</v>
      </c>
    </row>
    <row r="188" spans="4:5">
      <c r="D188" s="43">
        <v>0.84722222222221999</v>
      </c>
      <c r="E188" s="43">
        <v>0.84722222222221999</v>
      </c>
    </row>
    <row r="189" spans="4:5">
      <c r="D189" s="43">
        <v>0.85069444444444198</v>
      </c>
      <c r="E189" s="43">
        <v>0.85069444444444198</v>
      </c>
    </row>
    <row r="190" spans="4:5">
      <c r="D190" s="43">
        <v>0.85416666666666397</v>
      </c>
      <c r="E190" s="43">
        <v>0.85416666666666397</v>
      </c>
    </row>
    <row r="191" spans="4:5">
      <c r="D191" s="43">
        <v>0.85763888888888595</v>
      </c>
      <c r="E191" s="43">
        <v>0.85763888888888595</v>
      </c>
    </row>
    <row r="192" spans="4:5">
      <c r="D192" s="43">
        <v>0.86111111111110805</v>
      </c>
      <c r="E192" s="43">
        <v>0.86111111111110805</v>
      </c>
    </row>
    <row r="193" spans="4:5">
      <c r="D193" s="43">
        <v>0.86458333333333104</v>
      </c>
      <c r="E193" s="43">
        <v>0.86458333333333104</v>
      </c>
    </row>
    <row r="194" spans="4:5">
      <c r="D194" s="43">
        <v>0.86805555555555303</v>
      </c>
      <c r="E194" s="43">
        <v>0.86805555555555303</v>
      </c>
    </row>
    <row r="195" spans="4:5">
      <c r="D195" s="43">
        <v>0.87152777777777501</v>
      </c>
      <c r="E195" s="43">
        <v>0.87152777777777501</v>
      </c>
    </row>
    <row r="196" spans="4:5">
      <c r="D196" s="43">
        <v>0.874999999999997</v>
      </c>
      <c r="E196" s="43">
        <v>0.874999999999997</v>
      </c>
    </row>
    <row r="197" spans="4:5">
      <c r="D197" s="43">
        <v>0.87847222222221999</v>
      </c>
      <c r="E197" s="43">
        <v>0.87847222222221999</v>
      </c>
    </row>
    <row r="198" spans="4:5">
      <c r="D198" s="43">
        <v>0.88194444444444198</v>
      </c>
      <c r="E198" s="43">
        <v>0.88194444444444198</v>
      </c>
    </row>
    <row r="199" spans="4:5">
      <c r="D199" s="43">
        <v>0.88541666666666397</v>
      </c>
      <c r="E199" s="43">
        <v>0.88541666666666397</v>
      </c>
    </row>
    <row r="200" spans="4:5">
      <c r="D200" s="43">
        <v>0.88888888888888595</v>
      </c>
      <c r="E200" s="43">
        <v>0.88888888888888595</v>
      </c>
    </row>
    <row r="201" spans="4:5">
      <c r="D201" s="43">
        <v>0.89236111111110805</v>
      </c>
      <c r="E201" s="43">
        <v>0.89236111111110805</v>
      </c>
    </row>
    <row r="202" spans="4:5">
      <c r="D202" s="43">
        <v>0.89583333333333104</v>
      </c>
      <c r="E202" s="43">
        <v>0.89583333333333104</v>
      </c>
    </row>
    <row r="203" spans="4:5">
      <c r="D203" s="43">
        <v>0.89930555555555303</v>
      </c>
      <c r="E203" s="43">
        <v>0.89930555555555303</v>
      </c>
    </row>
    <row r="204" spans="4:5">
      <c r="D204" s="43">
        <v>0.90277777777777501</v>
      </c>
      <c r="E204" s="43">
        <v>0.90277777777777501</v>
      </c>
    </row>
    <row r="205" spans="4:5">
      <c r="D205" s="43">
        <v>0.906249999999997</v>
      </c>
      <c r="E205" s="43">
        <v>0.906249999999997</v>
      </c>
    </row>
    <row r="206" spans="4:5">
      <c r="D206" s="43">
        <v>0.90972222222221899</v>
      </c>
      <c r="E206" s="43">
        <v>0.90972222222221899</v>
      </c>
    </row>
    <row r="207" spans="4:5">
      <c r="D207" s="43">
        <v>0.91319444444444198</v>
      </c>
      <c r="E207" s="43">
        <v>0.91319444444444198</v>
      </c>
    </row>
    <row r="208" spans="4:5">
      <c r="D208" s="43">
        <v>0.91666666666666397</v>
      </c>
      <c r="E208" s="43">
        <v>0.91666666666666397</v>
      </c>
    </row>
    <row r="209" spans="4:5">
      <c r="D209" s="43">
        <v>0.92013888888888595</v>
      </c>
      <c r="E209" s="43">
        <v>0.92013888888888595</v>
      </c>
    </row>
    <row r="210" spans="4:5">
      <c r="D210" s="43">
        <v>0.92361111111110805</v>
      </c>
      <c r="E210" s="43">
        <v>0.92361111111110805</v>
      </c>
    </row>
    <row r="211" spans="4:5">
      <c r="D211" s="43">
        <v>0.92708333333333004</v>
      </c>
      <c r="E211" s="43">
        <v>0.92708333333333004</v>
      </c>
    </row>
    <row r="212" spans="4:5">
      <c r="D212" s="43">
        <v>0.93055555555555303</v>
      </c>
      <c r="E212" s="43">
        <v>0.93055555555555303</v>
      </c>
    </row>
    <row r="213" spans="4:5">
      <c r="D213" s="43">
        <v>0.93402777777777501</v>
      </c>
      <c r="E213" s="43">
        <v>0.93402777777777501</v>
      </c>
    </row>
    <row r="214" spans="4:5">
      <c r="D214" s="43">
        <v>0.937499999999997</v>
      </c>
      <c r="E214" s="43">
        <v>0.937499999999997</v>
      </c>
    </row>
    <row r="215" spans="4:5">
      <c r="D215" s="43">
        <v>0.94097222222221899</v>
      </c>
      <c r="E215" s="43">
        <v>0.94097222222221899</v>
      </c>
    </row>
    <row r="216" spans="4:5">
      <c r="D216" s="43">
        <v>0.94444444444444098</v>
      </c>
      <c r="E216" s="43">
        <v>0.94444444444444098</v>
      </c>
    </row>
    <row r="217" spans="4:5">
      <c r="D217" s="43">
        <v>0.94791666666666397</v>
      </c>
      <c r="E217" s="43">
        <v>0.94791666666666397</v>
      </c>
    </row>
    <row r="218" spans="4:5">
      <c r="D218" s="43">
        <v>0.95138888888888595</v>
      </c>
      <c r="E218" s="43">
        <v>0.95138888888888595</v>
      </c>
    </row>
    <row r="219" spans="4:5">
      <c r="D219" s="43">
        <v>0.95486111111110805</v>
      </c>
      <c r="E219" s="43">
        <v>0.95486111111110805</v>
      </c>
    </row>
    <row r="220" spans="4:5">
      <c r="D220" s="43">
        <v>0.95833333333333004</v>
      </c>
      <c r="E220" s="43">
        <v>0.95833333333333004</v>
      </c>
    </row>
    <row r="221" spans="4:5">
      <c r="D221" s="43">
        <v>0.96180555555555303</v>
      </c>
      <c r="E221" s="43">
        <v>0.96180555555555303</v>
      </c>
    </row>
    <row r="222" spans="4:5">
      <c r="D222" s="43">
        <v>0.96527777777777501</v>
      </c>
      <c r="E222" s="43">
        <v>0.96527777777777501</v>
      </c>
    </row>
    <row r="223" spans="4:5">
      <c r="D223" s="43">
        <v>0.968749999999997</v>
      </c>
      <c r="E223" s="43">
        <v>0.968749999999997</v>
      </c>
    </row>
    <row r="224" spans="4:5">
      <c r="D224" s="43">
        <v>0.97222222222221899</v>
      </c>
      <c r="E224" s="43">
        <v>0.97222222222221899</v>
      </c>
    </row>
    <row r="225" spans="4:5">
      <c r="D225" s="43">
        <v>0.97569444444444098</v>
      </c>
      <c r="E225" s="43">
        <v>0.97569444444444098</v>
      </c>
    </row>
    <row r="226" spans="4:5">
      <c r="D226" s="43">
        <v>0.97916666666666397</v>
      </c>
      <c r="E226" s="43">
        <v>0.97916666666666397</v>
      </c>
    </row>
    <row r="227" spans="4:5">
      <c r="D227" s="43">
        <v>0.98263888888888595</v>
      </c>
      <c r="E227" s="43">
        <v>0.98263888888888595</v>
      </c>
    </row>
    <row r="228" spans="4:5">
      <c r="D228" s="43">
        <v>0.98611111111110805</v>
      </c>
      <c r="E228" s="43">
        <v>0.98611111111110805</v>
      </c>
    </row>
    <row r="229" spans="4:5">
      <c r="D229" s="43">
        <v>0.98958333333333004</v>
      </c>
      <c r="E229" s="43">
        <v>0.98958333333333004</v>
      </c>
    </row>
    <row r="230" spans="4:5">
      <c r="D230" s="43">
        <v>0.99305555555555203</v>
      </c>
      <c r="E230" s="43">
        <v>0.99305555555555203</v>
      </c>
    </row>
    <row r="231" spans="4:5">
      <c r="D231" s="43">
        <v>0.99652777777777501</v>
      </c>
      <c r="E231" s="43">
        <v>0.99652777777777501</v>
      </c>
    </row>
    <row r="232" spans="4:5">
      <c r="D232" s="43">
        <v>0.999999999999997</v>
      </c>
      <c r="E232" s="43">
        <v>0.999999999999997</v>
      </c>
    </row>
    <row r="233" spans="4:5">
      <c r="D233" s="43">
        <v>1.0034722222222201</v>
      </c>
      <c r="E233" s="43">
        <v>1.0034722222222201</v>
      </c>
    </row>
    <row r="234" spans="4:5">
      <c r="D234" s="43">
        <v>1.00694444444444</v>
      </c>
      <c r="E234" s="43">
        <v>1.00694444444444</v>
      </c>
    </row>
    <row r="235" spans="4:5">
      <c r="D235" s="43">
        <v>1.0104166666666601</v>
      </c>
      <c r="E235" s="43">
        <v>1.0104166666666601</v>
      </c>
    </row>
    <row r="236" spans="4:5">
      <c r="D236" s="43">
        <v>1.0138888888888899</v>
      </c>
      <c r="E236" s="43">
        <v>1.0138888888888899</v>
      </c>
    </row>
    <row r="237" spans="4:5">
      <c r="D237" s="43">
        <v>1.0173611111111101</v>
      </c>
      <c r="E237" s="43">
        <v>1.0173611111111101</v>
      </c>
    </row>
    <row r="238" spans="4:5">
      <c r="D238" s="43">
        <v>1.0208333333333299</v>
      </c>
      <c r="E238" s="43">
        <v>1.0208333333333299</v>
      </c>
    </row>
    <row r="239" spans="4:5">
      <c r="D239" s="43">
        <v>1.02430555555555</v>
      </c>
      <c r="E239" s="43">
        <v>1.02430555555555</v>
      </c>
    </row>
    <row r="240" spans="4:5">
      <c r="D240" s="43">
        <v>1.0277777777777799</v>
      </c>
      <c r="E240" s="43">
        <v>1.0277777777777799</v>
      </c>
    </row>
    <row r="241" spans="4:5">
      <c r="D241" s="43">
        <v>1.03125</v>
      </c>
      <c r="E241" s="43">
        <v>1.03125</v>
      </c>
    </row>
    <row r="242" spans="4:5">
      <c r="D242" s="43">
        <v>1.0347222222222201</v>
      </c>
      <c r="E242" s="43">
        <v>1.0347222222222201</v>
      </c>
    </row>
    <row r="243" spans="4:5">
      <c r="D243" s="43">
        <v>1.03819444444444</v>
      </c>
      <c r="E243" s="43">
        <v>1.03819444444444</v>
      </c>
    </row>
    <row r="244" spans="4:5">
      <c r="D244" s="43">
        <v>1.0416666666666601</v>
      </c>
      <c r="E244" s="43">
        <v>1.0416666666666601</v>
      </c>
    </row>
    <row r="245" spans="4:5">
      <c r="D245" s="43">
        <v>1.0451388888888899</v>
      </c>
      <c r="E245" s="43">
        <v>1.0451388888888899</v>
      </c>
    </row>
    <row r="246" spans="4:5">
      <c r="D246" s="43">
        <v>1.0486111111111101</v>
      </c>
      <c r="E246" s="43">
        <v>1.0486111111111101</v>
      </c>
    </row>
    <row r="247" spans="4:5">
      <c r="D247" s="43">
        <v>1.0520833333333299</v>
      </c>
      <c r="E247" s="43">
        <v>1.0520833333333299</v>
      </c>
    </row>
    <row r="248" spans="4:5">
      <c r="D248" s="43">
        <v>1.05555555555555</v>
      </c>
      <c r="E248" s="43">
        <v>1.05555555555555</v>
      </c>
    </row>
    <row r="249" spans="4:5">
      <c r="D249" s="43">
        <v>1.0590277777777699</v>
      </c>
      <c r="E249" s="43">
        <v>1.0590277777777699</v>
      </c>
    </row>
    <row r="250" spans="4:5">
      <c r="D250" s="43">
        <v>1.0625</v>
      </c>
      <c r="E250" s="43">
        <v>1.0625</v>
      </c>
    </row>
    <row r="251" spans="4:5">
      <c r="D251" s="43">
        <v>1.0659722222222201</v>
      </c>
      <c r="E251" s="43">
        <v>1.0659722222222201</v>
      </c>
    </row>
    <row r="252" spans="4:5">
      <c r="D252" s="43">
        <v>1.06944444444444</v>
      </c>
      <c r="E252" s="43">
        <v>1.06944444444444</v>
      </c>
    </row>
    <row r="253" spans="4:5">
      <c r="D253" s="43">
        <v>1.0729166666666601</v>
      </c>
      <c r="E253" s="43">
        <v>1.0729166666666601</v>
      </c>
    </row>
    <row r="254" spans="4:5">
      <c r="D254" s="43">
        <v>1.0763888888888899</v>
      </c>
      <c r="E254" s="43">
        <v>1.0763888888888899</v>
      </c>
    </row>
    <row r="255" spans="4:5">
      <c r="D255" s="43">
        <v>1.0798611111111101</v>
      </c>
      <c r="E255" s="43">
        <v>1.0798611111111101</v>
      </c>
    </row>
    <row r="256" spans="4:5">
      <c r="D256" s="43">
        <v>1.0833333333333299</v>
      </c>
      <c r="E256" s="43">
        <v>1.0833333333333299</v>
      </c>
    </row>
    <row r="257" spans="4:5">
      <c r="D257" s="43">
        <v>1.08680555555555</v>
      </c>
      <c r="E257" s="43">
        <v>1.08680555555555</v>
      </c>
    </row>
    <row r="258" spans="4:5">
      <c r="D258" s="43">
        <v>1.0902777777777699</v>
      </c>
      <c r="E258" s="43">
        <v>1.0902777777777699</v>
      </c>
    </row>
    <row r="259" spans="4:5">
      <c r="D259" s="43">
        <v>1.09375</v>
      </c>
      <c r="E259" s="43">
        <v>1.09375</v>
      </c>
    </row>
    <row r="260" spans="4:5">
      <c r="D260" s="43">
        <v>1.0972222222222201</v>
      </c>
      <c r="E260" s="43">
        <v>1.0972222222222201</v>
      </c>
    </row>
    <row r="261" spans="4:5">
      <c r="D261" s="43">
        <v>1.10069444444444</v>
      </c>
      <c r="E261" s="43">
        <v>1.10069444444444</v>
      </c>
    </row>
    <row r="262" spans="4:5">
      <c r="D262" s="43">
        <v>1.1041666666666601</v>
      </c>
      <c r="E262" s="43">
        <v>1.1041666666666601</v>
      </c>
    </row>
    <row r="263" spans="4:5">
      <c r="D263" s="43">
        <v>1.1076388888888899</v>
      </c>
      <c r="E263" s="43">
        <v>1.1076388888888899</v>
      </c>
    </row>
    <row r="264" spans="4:5">
      <c r="D264" s="43">
        <v>1.1111111111111101</v>
      </c>
      <c r="E264" s="43">
        <v>1.1111111111111101</v>
      </c>
    </row>
    <row r="265" spans="4:5">
      <c r="D265" s="43">
        <v>1.1145833333333299</v>
      </c>
      <c r="E265" s="43">
        <v>1.1145833333333299</v>
      </c>
    </row>
    <row r="266" spans="4:5">
      <c r="D266" s="43">
        <v>1.11805555555555</v>
      </c>
      <c r="E266" s="43">
        <v>1.11805555555555</v>
      </c>
    </row>
    <row r="267" spans="4:5">
      <c r="D267" s="43">
        <v>1.1215277777777699</v>
      </c>
      <c r="E267" s="43">
        <v>1.1215277777777699</v>
      </c>
    </row>
    <row r="268" spans="4:5">
      <c r="D268" s="43">
        <v>1.125</v>
      </c>
      <c r="E268" s="43">
        <v>1.125</v>
      </c>
    </row>
    <row r="269" spans="4:5">
      <c r="D269" s="43">
        <v>1.1284722222222201</v>
      </c>
      <c r="E269" s="43">
        <v>1.1284722222222201</v>
      </c>
    </row>
    <row r="270" spans="4:5">
      <c r="D270" s="43">
        <v>1.13194444444444</v>
      </c>
      <c r="E270" s="43">
        <v>1.13194444444444</v>
      </c>
    </row>
    <row r="271" spans="4:5">
      <c r="D271" s="43">
        <v>1.1354166666666601</v>
      </c>
      <c r="E271" s="43">
        <v>1.1354166666666601</v>
      </c>
    </row>
    <row r="272" spans="4:5">
      <c r="D272" s="43">
        <v>1.1388888888888899</v>
      </c>
      <c r="E272" s="43">
        <v>1.1388888888888899</v>
      </c>
    </row>
    <row r="273" spans="4:5">
      <c r="D273" s="43">
        <v>1.1423611111111101</v>
      </c>
      <c r="E273" s="43">
        <v>1.1423611111111101</v>
      </c>
    </row>
    <row r="274" spans="4:5">
      <c r="D274" s="43">
        <v>1.1458333333333299</v>
      </c>
      <c r="E274" s="43">
        <v>1.1458333333333299</v>
      </c>
    </row>
    <row r="275" spans="4:5">
      <c r="D275" s="43">
        <v>1.14930555555555</v>
      </c>
      <c r="E275" s="43">
        <v>1.14930555555555</v>
      </c>
    </row>
    <row r="276" spans="4:5">
      <c r="D276" s="43">
        <v>1.1527777777777699</v>
      </c>
      <c r="E276" s="43">
        <v>1.1527777777777699</v>
      </c>
    </row>
    <row r="277" spans="4:5">
      <c r="D277" s="43">
        <v>1.15625</v>
      </c>
      <c r="E277" s="43">
        <v>1.15625</v>
      </c>
    </row>
    <row r="278" spans="4:5">
      <c r="D278" s="43">
        <v>1.1597222222222201</v>
      </c>
      <c r="E278" s="43">
        <v>1.1597222222222201</v>
      </c>
    </row>
    <row r="279" spans="4:5">
      <c r="D279" s="43">
        <v>1.16319444444444</v>
      </c>
      <c r="E279" s="43">
        <v>1.16319444444444</v>
      </c>
    </row>
    <row r="280" spans="4:5">
      <c r="D280" s="43">
        <v>1.1666666666666601</v>
      </c>
      <c r="E280" s="43">
        <v>1.1666666666666601</v>
      </c>
    </row>
    <row r="281" spans="4:5">
      <c r="D281" s="43">
        <v>1.1701388888888899</v>
      </c>
      <c r="E281" s="43">
        <v>1.1701388888888899</v>
      </c>
    </row>
    <row r="282" spans="4:5">
      <c r="D282" s="43">
        <v>1.1736111111111101</v>
      </c>
      <c r="E282" s="43">
        <v>1.1736111111111101</v>
      </c>
    </row>
    <row r="283" spans="4:5">
      <c r="D283" s="43">
        <v>1.1770833333333299</v>
      </c>
      <c r="E283" s="43">
        <v>1.1770833333333299</v>
      </c>
    </row>
    <row r="284" spans="4:5">
      <c r="D284" s="43">
        <v>1.18055555555555</v>
      </c>
      <c r="E284" s="43">
        <v>1.18055555555555</v>
      </c>
    </row>
    <row r="285" spans="4:5">
      <c r="D285" s="43">
        <v>1.1840277777777699</v>
      </c>
      <c r="E285" s="43">
        <v>1.1840277777777699</v>
      </c>
    </row>
    <row r="286" spans="4:5">
      <c r="D286" s="43">
        <v>1.1875</v>
      </c>
      <c r="E286" s="43">
        <v>1.1875</v>
      </c>
    </row>
    <row r="287" spans="4:5">
      <c r="D287" s="43">
        <v>1.1909722222222201</v>
      </c>
      <c r="E287" s="43">
        <v>1.1909722222222201</v>
      </c>
    </row>
    <row r="288" spans="4:5">
      <c r="D288" s="43">
        <v>1.19444444444444</v>
      </c>
      <c r="E288" s="43">
        <v>1.19444444444444</v>
      </c>
    </row>
    <row r="289" spans="2:5">
      <c r="D289" s="43">
        <v>1.1979166666666601</v>
      </c>
      <c r="E289" s="43">
        <v>1.1979166666666601</v>
      </c>
    </row>
    <row r="290" spans="2:5">
      <c r="D290" s="44">
        <v>1.2013888888888899</v>
      </c>
      <c r="E290" s="44">
        <v>1.2013888888888899</v>
      </c>
    </row>
    <row r="291" spans="2:5">
      <c r="D291" s="44">
        <v>1.2048611111111101</v>
      </c>
      <c r="E291" s="44">
        <v>1.2048611111111101</v>
      </c>
    </row>
    <row r="292" spans="2:5">
      <c r="D292" s="44">
        <v>1.2083333333333299</v>
      </c>
      <c r="E292" s="44">
        <v>1.2083333333333299</v>
      </c>
    </row>
    <row r="295" spans="2:5" s="75" customFormat="1"/>
    <row r="296" spans="2:5">
      <c r="B296" s="107" t="s">
        <v>112</v>
      </c>
      <c r="C296" s="107"/>
    </row>
    <row r="297" spans="2:5">
      <c r="B297" s="107" t="s">
        <v>113</v>
      </c>
      <c r="C297" s="107"/>
    </row>
    <row r="298" spans="2:5" ht="18">
      <c r="B298" s="66" t="s">
        <v>115</v>
      </c>
      <c r="C298" s="107"/>
    </row>
    <row r="299" spans="2:5">
      <c r="C299" s="107"/>
    </row>
    <row r="300" spans="2:5">
      <c r="B300" s="107" t="s">
        <v>114</v>
      </c>
      <c r="C300" s="107"/>
    </row>
  </sheetData>
  <phoneticPr fontId="1"/>
  <hyperlinks>
    <hyperlink ref="B298" r:id="rId1" xr:uid="{9A0FF0DE-263F-4A2E-86D9-DDD72437452B}"/>
  </hyperlinks>
  <pageMargins left="0.7" right="0.7" top="0.75" bottom="0.75" header="0.3" footer="0.3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BBAB-A94F-4836-8124-F9B78E0A050D}">
  <sheetPr>
    <tabColor theme="5" tint="-0.249977111117893"/>
  </sheetPr>
  <dimension ref="B2:G58"/>
  <sheetViews>
    <sheetView workbookViewId="0">
      <selection activeCell="B1" sqref="B1"/>
    </sheetView>
  </sheetViews>
  <sheetFormatPr defaultRowHeight="17.399999999999999"/>
  <cols>
    <col min="1" max="1" width="7" style="1" customWidth="1"/>
    <col min="2" max="2" width="12.19921875" style="67" customWidth="1"/>
    <col min="3" max="3" width="12.3984375" style="1" customWidth="1"/>
    <col min="4" max="4" width="12.3984375" style="1" bestFit="1" customWidth="1"/>
    <col min="5" max="5" width="10.3984375" style="1" bestFit="1" customWidth="1"/>
    <col min="6" max="7" width="14.3984375" style="1" bestFit="1" customWidth="1"/>
    <col min="8" max="16384" width="8.796875" style="1"/>
  </cols>
  <sheetData>
    <row r="2" spans="2:7">
      <c r="B2" s="102" t="s">
        <v>18</v>
      </c>
      <c r="C2" s="106" t="s">
        <v>65</v>
      </c>
      <c r="D2" s="105" t="s">
        <v>63</v>
      </c>
      <c r="E2" s="58" t="s">
        <v>64</v>
      </c>
      <c r="F2" s="58" t="s">
        <v>70</v>
      </c>
      <c r="G2" s="58" t="s">
        <v>71</v>
      </c>
    </row>
    <row r="3" spans="2:7" ht="4.8" customHeight="1">
      <c r="B3" s="103"/>
      <c r="C3" s="101"/>
      <c r="D3" s="60"/>
      <c r="E3" s="60"/>
      <c r="F3" s="60"/>
      <c r="G3" s="60"/>
    </row>
    <row r="4" spans="2:7">
      <c r="B4" s="104" t="s">
        <v>19</v>
      </c>
      <c r="C4" s="59"/>
      <c r="D4" s="60">
        <f>COUNTIF(テーブル1[勤務状況],勤務区分マスタ!$B4)</f>
        <v>0</v>
      </c>
      <c r="E4" s="60"/>
      <c r="F4" s="61"/>
      <c r="G4" s="61"/>
    </row>
    <row r="5" spans="2:7">
      <c r="B5" s="104" t="s">
        <v>21</v>
      </c>
      <c r="C5" s="59"/>
      <c r="D5" s="60"/>
      <c r="E5" s="60"/>
      <c r="F5" s="61"/>
      <c r="G5" s="61"/>
    </row>
    <row r="6" spans="2:7">
      <c r="B6" s="104" t="s">
        <v>20</v>
      </c>
      <c r="C6" s="59"/>
      <c r="D6" s="60">
        <f>COUNTIF(テーブル1[勤務状況],勤務区分マスタ!$B6)</f>
        <v>0</v>
      </c>
      <c r="E6" s="60"/>
      <c r="F6" s="61"/>
      <c r="G6" s="61"/>
    </row>
    <row r="7" spans="2:7">
      <c r="B7" s="104" t="s">
        <v>8</v>
      </c>
      <c r="C7" s="59"/>
      <c r="D7" s="60">
        <f>COUNTIF(テーブル1[勤務状況],勤務区分マスタ!$B7)</f>
        <v>0</v>
      </c>
      <c r="E7" s="60"/>
      <c r="F7" s="61"/>
      <c r="G7" s="61"/>
    </row>
    <row r="8" spans="2:7">
      <c r="B8" s="104" t="s">
        <v>22</v>
      </c>
      <c r="C8" s="59">
        <v>1</v>
      </c>
      <c r="D8" s="60"/>
      <c r="E8" s="60">
        <f>COUNTIF(テーブル1[勤務状況],勤務区分マスタ!$B8)*C8</f>
        <v>0</v>
      </c>
      <c r="F8" s="61"/>
      <c r="G8" s="61"/>
    </row>
    <row r="9" spans="2:7">
      <c r="B9" s="104" t="s">
        <v>23</v>
      </c>
      <c r="C9" s="59">
        <v>0.5</v>
      </c>
      <c r="D9" s="60">
        <f>COUNTIF(テーブル1[勤務状況],勤務区分マスタ!$B9)</f>
        <v>0</v>
      </c>
      <c r="E9" s="60">
        <f>COUNTIF(テーブル1[勤務状況],勤務区分マスタ!$B9)*C9</f>
        <v>0</v>
      </c>
      <c r="F9" s="61"/>
      <c r="G9" s="61"/>
    </row>
    <row r="10" spans="2:7">
      <c r="B10" s="104" t="s">
        <v>24</v>
      </c>
      <c r="C10" s="59">
        <v>0.5</v>
      </c>
      <c r="D10" s="60">
        <f>COUNTIF(テーブル1[勤務状況],勤務区分マスタ!$B10)</f>
        <v>0</v>
      </c>
      <c r="E10" s="60">
        <f>COUNTIF(テーブル1[勤務状況],勤務区分マスタ!$B10)*C10</f>
        <v>0</v>
      </c>
      <c r="F10" s="61"/>
      <c r="G10" s="61"/>
    </row>
    <row r="11" spans="2:7">
      <c r="B11" s="104" t="s">
        <v>32</v>
      </c>
      <c r="C11" s="59"/>
      <c r="D11" s="60"/>
      <c r="E11" s="60"/>
      <c r="F11" s="61"/>
      <c r="G11" s="61"/>
    </row>
    <row r="12" spans="2:7">
      <c r="B12" s="104" t="s">
        <v>36</v>
      </c>
      <c r="C12" s="59"/>
      <c r="D12" s="60">
        <f>COUNTIF(テーブル1[勤務状況],勤務区分マスタ!$B12)</f>
        <v>0</v>
      </c>
      <c r="E12" s="60"/>
      <c r="F12" s="61"/>
      <c r="G12" s="61"/>
    </row>
    <row r="13" spans="2:7">
      <c r="B13" s="104" t="s">
        <v>37</v>
      </c>
      <c r="C13" s="59"/>
      <c r="D13" s="60">
        <f>COUNTIF(テーブル1[勤務状況],勤務区分マスタ!$B13)</f>
        <v>0</v>
      </c>
      <c r="E13" s="60"/>
      <c r="F13" s="61"/>
      <c r="G13" s="61"/>
    </row>
    <row r="14" spans="2:7">
      <c r="B14" s="104" t="s">
        <v>75</v>
      </c>
      <c r="C14" s="59"/>
      <c r="D14" s="60"/>
      <c r="E14" s="60"/>
      <c r="F14" s="61"/>
      <c r="G14" s="61"/>
    </row>
    <row r="15" spans="2:7">
      <c r="B15" s="104" t="s">
        <v>25</v>
      </c>
      <c r="C15" s="59">
        <v>1</v>
      </c>
      <c r="D15" s="60"/>
      <c r="E15" s="60"/>
      <c r="F15" s="61">
        <f>COUNTIF(テーブル1[勤務状況],勤務区分マスタ!$B15)*C15</f>
        <v>0</v>
      </c>
      <c r="G15" s="61"/>
    </row>
    <row r="16" spans="2:7">
      <c r="B16" s="104" t="s">
        <v>26</v>
      </c>
      <c r="C16" s="59">
        <v>0.5</v>
      </c>
      <c r="D16" s="60">
        <f>COUNTIF(テーブル1[勤務状況],勤務区分マスタ!$B16)</f>
        <v>0</v>
      </c>
      <c r="E16" s="60"/>
      <c r="F16" s="61">
        <f>COUNTIF(テーブル1[勤務状況],勤務区分マスタ!$B16)*C16</f>
        <v>0</v>
      </c>
      <c r="G16" s="61"/>
    </row>
    <row r="17" spans="2:7">
      <c r="B17" s="104" t="s">
        <v>27</v>
      </c>
      <c r="C17" s="59">
        <v>1</v>
      </c>
      <c r="D17" s="60"/>
      <c r="E17" s="60"/>
      <c r="F17" s="61"/>
      <c r="G17" s="61">
        <f>COUNTIF(テーブル1[勤務状況],勤務区分マスタ!$B17)*C17</f>
        <v>0</v>
      </c>
    </row>
    <row r="18" spans="2:7">
      <c r="B18" s="104" t="s">
        <v>28</v>
      </c>
      <c r="C18" s="59">
        <v>0.5</v>
      </c>
      <c r="D18" s="60">
        <f>COUNTIF(テーブル1[勤務状況],勤務区分マスタ!$B18)</f>
        <v>0</v>
      </c>
      <c r="E18" s="60"/>
      <c r="F18" s="61"/>
      <c r="G18" s="61">
        <f>COUNTIF(テーブル1[勤務状況],勤務区分マスタ!$B18)*C18</f>
        <v>0</v>
      </c>
    </row>
    <row r="19" spans="2:7">
      <c r="B19" s="104" t="s">
        <v>29</v>
      </c>
      <c r="C19" s="59"/>
      <c r="D19" s="60"/>
      <c r="E19" s="60"/>
      <c r="F19" s="61"/>
      <c r="G19" s="61"/>
    </row>
    <row r="20" spans="2:7">
      <c r="B20" s="104" t="s">
        <v>30</v>
      </c>
      <c r="C20" s="59"/>
      <c r="D20" s="60"/>
      <c r="E20" s="60"/>
      <c r="F20" s="61"/>
      <c r="G20" s="61"/>
    </row>
    <row r="21" spans="2:7">
      <c r="B21" s="104" t="s">
        <v>31</v>
      </c>
      <c r="C21" s="59"/>
      <c r="D21" s="60"/>
      <c r="E21" s="60"/>
      <c r="F21" s="61"/>
      <c r="G21" s="61"/>
    </row>
    <row r="22" spans="2:7">
      <c r="B22" s="104" t="s">
        <v>33</v>
      </c>
      <c r="C22" s="59"/>
      <c r="D22" s="60"/>
      <c r="E22" s="60"/>
      <c r="F22" s="61"/>
      <c r="G22" s="61"/>
    </row>
    <row r="23" spans="2:7">
      <c r="B23" s="104" t="s">
        <v>34</v>
      </c>
      <c r="C23" s="59"/>
      <c r="D23" s="60"/>
      <c r="E23" s="60"/>
      <c r="F23" s="61"/>
      <c r="G23" s="61"/>
    </row>
    <row r="24" spans="2:7">
      <c r="B24" s="104"/>
      <c r="C24" s="59"/>
      <c r="D24" s="60"/>
      <c r="E24" s="60"/>
      <c r="F24" s="61"/>
      <c r="G24" s="61"/>
    </row>
    <row r="25" spans="2:7">
      <c r="B25" s="104"/>
      <c r="C25" s="59"/>
      <c r="D25" s="60"/>
      <c r="E25" s="60"/>
      <c r="F25" s="61"/>
      <c r="G25" s="61"/>
    </row>
    <row r="26" spans="2:7">
      <c r="B26" s="104"/>
      <c r="C26" s="59"/>
      <c r="D26" s="60"/>
      <c r="E26" s="60"/>
      <c r="F26" s="61"/>
      <c r="G26" s="61"/>
    </row>
    <row r="27" spans="2:7">
      <c r="B27" s="104"/>
      <c r="C27" s="59"/>
      <c r="D27" s="60"/>
      <c r="E27" s="60"/>
      <c r="F27" s="61"/>
      <c r="G27" s="61"/>
    </row>
    <row r="28" spans="2:7">
      <c r="B28" s="104"/>
      <c r="C28" s="59"/>
      <c r="D28" s="60"/>
      <c r="E28" s="60"/>
      <c r="F28" s="61"/>
      <c r="G28" s="61"/>
    </row>
    <row r="29" spans="2:7">
      <c r="B29" s="104"/>
      <c r="C29" s="59"/>
      <c r="D29" s="60"/>
      <c r="E29" s="60"/>
      <c r="F29" s="61"/>
      <c r="G29" s="61"/>
    </row>
    <row r="30" spans="2:7">
      <c r="B30" s="104"/>
      <c r="C30" s="59"/>
      <c r="D30" s="60"/>
      <c r="E30" s="60"/>
      <c r="F30" s="61"/>
      <c r="G30" s="61"/>
    </row>
    <row r="31" spans="2:7">
      <c r="B31" s="104"/>
      <c r="C31" s="59"/>
      <c r="D31" s="60"/>
      <c r="E31" s="60"/>
      <c r="F31" s="61"/>
      <c r="G31" s="61"/>
    </row>
    <row r="32" spans="2:7">
      <c r="B32" s="104"/>
      <c r="C32" s="59"/>
      <c r="D32" s="60"/>
      <c r="E32" s="60"/>
      <c r="F32" s="61"/>
      <c r="G32" s="61"/>
    </row>
    <row r="33" spans="2:7">
      <c r="B33" s="104"/>
      <c r="C33" s="59"/>
      <c r="D33" s="60"/>
      <c r="E33" s="60"/>
      <c r="F33" s="61"/>
      <c r="G33" s="61"/>
    </row>
    <row r="34" spans="2:7">
      <c r="B34" s="104"/>
      <c r="C34" s="59"/>
      <c r="D34" s="60"/>
      <c r="E34" s="60"/>
      <c r="F34" s="61"/>
      <c r="G34" s="61"/>
    </row>
    <row r="35" spans="2:7">
      <c r="B35" s="104"/>
      <c r="C35" s="59"/>
      <c r="D35" s="60"/>
      <c r="E35" s="60"/>
      <c r="F35" s="61"/>
      <c r="G35" s="61"/>
    </row>
    <row r="36" spans="2:7">
      <c r="B36" s="104"/>
      <c r="C36" s="59"/>
      <c r="D36" s="60"/>
      <c r="E36" s="60"/>
      <c r="F36" s="61"/>
      <c r="G36" s="61"/>
    </row>
    <row r="37" spans="2:7">
      <c r="B37" s="104"/>
      <c r="C37" s="59"/>
      <c r="D37" s="60"/>
      <c r="E37" s="60"/>
      <c r="F37" s="61"/>
      <c r="G37" s="61"/>
    </row>
    <row r="38" spans="2:7">
      <c r="B38" s="104"/>
      <c r="C38" s="59"/>
      <c r="D38" s="60"/>
      <c r="E38" s="60"/>
      <c r="F38" s="61"/>
      <c r="G38" s="61"/>
    </row>
    <row r="39" spans="2:7">
      <c r="B39" s="104"/>
      <c r="C39" s="59"/>
      <c r="D39" s="60"/>
      <c r="E39" s="60"/>
      <c r="F39" s="61"/>
      <c r="G39" s="61"/>
    </row>
    <row r="40" spans="2:7">
      <c r="B40" s="104"/>
      <c r="C40" s="59"/>
      <c r="D40" s="60"/>
      <c r="E40" s="60"/>
      <c r="F40" s="61"/>
      <c r="G40" s="61"/>
    </row>
    <row r="41" spans="2:7">
      <c r="B41" s="104"/>
      <c r="C41" s="59"/>
      <c r="D41" s="60"/>
      <c r="E41" s="60"/>
      <c r="F41" s="61"/>
      <c r="G41" s="61"/>
    </row>
    <row r="42" spans="2:7">
      <c r="B42" s="104"/>
      <c r="C42" s="59"/>
      <c r="D42" s="60"/>
      <c r="E42" s="60"/>
      <c r="F42" s="61"/>
      <c r="G42" s="61"/>
    </row>
    <row r="43" spans="2:7">
      <c r="B43" s="104"/>
      <c r="C43" s="59"/>
      <c r="D43" s="60"/>
      <c r="E43" s="60"/>
      <c r="F43" s="61"/>
      <c r="G43" s="61"/>
    </row>
    <row r="44" spans="2:7">
      <c r="B44" s="104"/>
      <c r="C44" s="59"/>
      <c r="D44" s="60"/>
      <c r="E44" s="60"/>
      <c r="F44" s="61"/>
      <c r="G44" s="61"/>
    </row>
    <row r="45" spans="2:7">
      <c r="B45" s="104"/>
      <c r="C45" s="59"/>
      <c r="D45" s="60"/>
      <c r="E45" s="60"/>
      <c r="F45" s="61"/>
      <c r="G45" s="61"/>
    </row>
    <row r="46" spans="2:7">
      <c r="B46" s="104"/>
      <c r="C46" s="59"/>
      <c r="D46" s="60"/>
      <c r="E46" s="60"/>
      <c r="F46" s="61"/>
      <c r="G46" s="61"/>
    </row>
    <row r="47" spans="2:7">
      <c r="B47" s="104"/>
      <c r="C47" s="59"/>
      <c r="D47" s="60"/>
      <c r="E47" s="60"/>
      <c r="F47" s="61"/>
      <c r="G47" s="61"/>
    </row>
    <row r="48" spans="2:7">
      <c r="B48" s="104"/>
      <c r="C48" s="59"/>
      <c r="D48" s="60"/>
      <c r="E48" s="60"/>
      <c r="F48" s="61"/>
      <c r="G48" s="61"/>
    </row>
    <row r="49" spans="2:7">
      <c r="B49" s="104"/>
      <c r="C49" s="59"/>
      <c r="D49" s="60"/>
      <c r="E49" s="60"/>
      <c r="F49" s="61"/>
      <c r="G49" s="61"/>
    </row>
    <row r="50" spans="2:7">
      <c r="B50" s="104"/>
      <c r="C50" s="59"/>
      <c r="D50" s="60"/>
      <c r="E50" s="60"/>
      <c r="F50" s="61"/>
      <c r="G50" s="61"/>
    </row>
    <row r="53" spans="2:7" s="75" customFormat="1"/>
    <row r="54" spans="2:7">
      <c r="B54" s="107" t="s">
        <v>112</v>
      </c>
      <c r="C54" s="107"/>
    </row>
    <row r="55" spans="2:7">
      <c r="B55" s="107" t="s">
        <v>113</v>
      </c>
      <c r="C55" s="107"/>
    </row>
    <row r="56" spans="2:7" ht="18">
      <c r="B56" s="66" t="s">
        <v>115</v>
      </c>
      <c r="C56" s="107"/>
    </row>
    <row r="57" spans="2:7">
      <c r="B57" s="1"/>
      <c r="C57" s="107"/>
    </row>
    <row r="58" spans="2:7">
      <c r="B58" s="107" t="s">
        <v>114</v>
      </c>
      <c r="C58" s="107"/>
    </row>
  </sheetData>
  <phoneticPr fontId="1"/>
  <hyperlinks>
    <hyperlink ref="B56" r:id="rId1" xr:uid="{58E091A1-5643-4A28-A607-D318704C3F03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373F-D723-4C35-A221-297D7E314D06}">
  <sheetPr>
    <tabColor theme="9" tint="-0.249977111117893"/>
  </sheetPr>
  <dimension ref="B2:O42"/>
  <sheetViews>
    <sheetView workbookViewId="0">
      <selection activeCell="B1" sqref="B1"/>
    </sheetView>
  </sheetViews>
  <sheetFormatPr defaultRowHeight="18"/>
  <sheetData>
    <row r="2" spans="2:15" ht="22.2">
      <c r="B2" s="97" t="s">
        <v>105</v>
      </c>
    </row>
    <row r="3" spans="2:15" ht="18" customHeight="1">
      <c r="B3" s="98" t="s">
        <v>106</v>
      </c>
    </row>
    <row r="4" spans="2:15" ht="18" customHeight="1">
      <c r="B4" s="98" t="s">
        <v>108</v>
      </c>
    </row>
    <row r="6" spans="2:15">
      <c r="B6" s="94" t="s">
        <v>97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>
      <c r="B7" s="96" t="s">
        <v>103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2:1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2:15">
      <c r="B9" s="95" t="s">
        <v>107</v>
      </c>
      <c r="C9" s="88"/>
      <c r="D9" s="88"/>
      <c r="E9" s="89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>
      <c r="B10" s="90" t="s">
        <v>100</v>
      </c>
      <c r="C10" s="91"/>
      <c r="D10" s="91"/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2:1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15">
      <c r="B12" s="95" t="s">
        <v>98</v>
      </c>
      <c r="C12" s="88"/>
      <c r="D12" s="88"/>
      <c r="E12" s="89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15">
      <c r="B13" s="90" t="s">
        <v>101</v>
      </c>
      <c r="C13" s="91"/>
      <c r="D13" s="91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15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15">
      <c r="B15" s="95" t="s">
        <v>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2:15">
      <c r="B16" s="90" t="s">
        <v>102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8" spans="2:15" ht="36" customHeight="1">
      <c r="B18" s="117" t="s">
        <v>104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37" spans="2:3" s="75" customFormat="1" ht="17.399999999999999"/>
    <row r="38" spans="2:3" s="1" customFormat="1" ht="17.399999999999999">
      <c r="B38" s="107" t="s">
        <v>112</v>
      </c>
      <c r="C38" s="107"/>
    </row>
    <row r="39" spans="2:3" s="1" customFormat="1" ht="17.399999999999999">
      <c r="B39" s="107" t="s">
        <v>113</v>
      </c>
      <c r="C39" s="107"/>
    </row>
    <row r="40" spans="2:3" s="1" customFormat="1">
      <c r="B40" s="66" t="s">
        <v>115</v>
      </c>
      <c r="C40" s="107"/>
    </row>
    <row r="41" spans="2:3" s="1" customFormat="1" ht="17.399999999999999">
      <c r="C41" s="107"/>
    </row>
    <row r="42" spans="2:3" s="1" customFormat="1" ht="17.399999999999999">
      <c r="B42" s="107" t="s">
        <v>114</v>
      </c>
      <c r="C42" s="107"/>
    </row>
  </sheetData>
  <mergeCells count="1">
    <mergeCell ref="B18:O18"/>
  </mergeCells>
  <phoneticPr fontId="1"/>
  <hyperlinks>
    <hyperlink ref="B40" r:id="rId1" xr:uid="{1AE79354-EE38-4091-99D0-B41F3D9448A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勤務表</vt:lpstr>
      <vt:lpstr>勤務表 (ｻﾝﾌﾟﾙ)</vt:lpstr>
      <vt:lpstr>日付マスタ</vt:lpstr>
      <vt:lpstr>時間マスタ</vt:lpstr>
      <vt:lpstr>勤務区分マスタ</vt:lpstr>
      <vt:lpstr>時間外丸め</vt:lpstr>
      <vt:lpstr>勤務表!Print_Area</vt:lpstr>
      <vt:lpstr>介護休暇フラグ</vt:lpstr>
      <vt:lpstr>月</vt:lpstr>
      <vt:lpstr>子の看護フラグ</vt:lpstr>
      <vt:lpstr>'勤務表 (ｻﾝﾌﾟﾙ)'!祝日</vt:lpstr>
      <vt:lpstr>祝日</vt:lpstr>
      <vt:lpstr>出勤フラグ</vt:lpstr>
      <vt:lpstr>年休フラグ</vt:lpstr>
      <vt:lpstr>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北光太郎</dc:creator>
  <cp:lastModifiedBy>北 光太郎</cp:lastModifiedBy>
  <cp:lastPrinted>2022-09-14T07:03:28Z</cp:lastPrinted>
  <dcterms:created xsi:type="dcterms:W3CDTF">2022-08-31T00:57:55Z</dcterms:created>
  <dcterms:modified xsi:type="dcterms:W3CDTF">2022-09-25T13:29:43Z</dcterms:modified>
</cp:coreProperties>
</file>